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150" firstSheet="2" activeTab="5"/>
  </bookViews>
  <sheets>
    <sheet name="現金收支概況表" sheetId="1" r:id="rId1"/>
    <sheet name="基金來源.用途及餘絀表" sheetId="2" r:id="rId2"/>
    <sheet name="基金來源明細表" sheetId="3" r:id="rId3"/>
    <sheet name="基金用途明細表" sheetId="4" r:id="rId4"/>
    <sheet name="現金流量決算表" sheetId="5" r:id="rId5"/>
    <sheet name="平衡表" sheetId="6" r:id="rId6"/>
  </sheets>
  <definedNames>
    <definedName name="_xlnm.Print_Titles" localSheetId="5">'平衡表'!$1:$3</definedName>
    <definedName name="_xlnm.Print_Titles" localSheetId="3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<sst xmlns="http://schemas.openxmlformats.org/spreadsheetml/2006/main" count="264" uniqueCount="172">
  <si>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</si>
  <si>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</si>
  <si>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</si>
  <si>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</si>
  <si>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</si>
  <si>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</si>
  <si>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</si>
  <si>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</si>
  <si>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</si>
  <si>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</si>
  <si>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</si>
  <si>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</si>
  <si>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</si>
  <si>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</si>
  <si>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</si>
  <si>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</si>
  <si>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應收款項</t>
  </si>
  <si>
    <t>現金</t>
  </si>
  <si>
    <t>什項負債</t>
  </si>
  <si>
    <t>預付款項</t>
  </si>
  <si>
    <t>基金長期投資及應收款</t>
  </si>
  <si>
    <t>應付款項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</si>
  <si>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</si>
  <si>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</si>
  <si>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</si>
  <si>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</si>
  <si>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</si>
  <si>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</si>
  <si>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</si>
  <si>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</si>
  <si>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</si>
  <si>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</si>
  <si>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</si>
  <si>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什項資產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</si>
  <si>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</si>
  <si>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</si>
  <si>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</si>
  <si>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</si>
  <si>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</si>
  <si>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</si>
  <si>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</si>
  <si>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</si>
  <si>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</si>
  <si>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</si>
  <si>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</si>
  <si>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</si>
  <si>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</si>
  <si>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</si>
  <si>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</si>
  <si>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</si>
  <si>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</si>
  <si>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</si>
  <si>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</si>
  <si>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</si>
  <si>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</si>
  <si>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</si>
  <si>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</si>
  <si>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</si>
  <si>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</si>
  <si>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場地使用費及權利金收入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</si>
  <si>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</si>
  <si>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</si>
  <si>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</si>
  <si>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</si>
  <si>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</si>
  <si>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</si>
  <si>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</si>
  <si>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</si>
  <si>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</si>
  <si>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</si>
  <si>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</si>
  <si>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</si>
  <si>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</si>
  <si>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</si>
  <si>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</si>
  <si>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</si>
  <si>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</si>
  <si>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</si>
  <si>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</si>
  <si>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稅捐.規費(強制費)與繳庫</t>
  </si>
  <si>
    <t>會費.捐助.補助.分攤.救濟與交流活動費</t>
  </si>
  <si>
    <t>購建固定及無形資產</t>
  </si>
  <si>
    <t>合      計</t>
  </si>
  <si>
    <t>資產</t>
  </si>
  <si>
    <t>長期應收款項、貸墊款及準備金淨減(淨增－)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</si>
  <si>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</si>
  <si>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</si>
  <si>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</si>
  <si>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</si>
  <si>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</si>
  <si>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累積賸餘</t>
  </si>
  <si>
    <t>項                   目</t>
  </si>
  <si>
    <t>占基金
來源%</t>
  </si>
  <si>
    <t>經常門現金收入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</si>
  <si>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</si>
  <si>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</si>
  <si>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</si>
  <si>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</si>
  <si>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</si>
  <si>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</si>
  <si>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</si>
  <si>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場地使用費及權利金收入</t>
  </si>
  <si>
    <t>利息收入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</si>
  <si>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</si>
  <si>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</si>
  <si>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</si>
  <si>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</si>
  <si>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</si>
  <si>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</si>
  <si>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</si>
  <si>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</si>
  <si>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</si>
  <si>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</si>
  <si>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</si>
  <si>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</si>
  <si>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</si>
  <si>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</si>
  <si>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</si>
  <si>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</si>
  <si>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</si>
  <si>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</si>
  <si>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</si>
  <si>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>經常門現金餘絀</t>
  </si>
  <si>
    <t>資本門現金收入</t>
  </si>
  <si>
    <t xml:space="preserve">    市庫撥款增置固定資產</t>
  </si>
  <si>
    <t xml:space="preserve">    市庫撥款增置無形資產</t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</si>
  <si>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</si>
  <si>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</si>
  <si>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</si>
  <si>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</si>
  <si>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</si>
  <si>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什項設備</t>
  </si>
  <si>
    <t xml:space="preserve">    無形資產</t>
  </si>
  <si>
    <t xml:space="preserve">    什項資產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</si>
  <si>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</si>
  <si>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</si>
  <si>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</si>
  <si>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</si>
  <si>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</si>
  <si>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>本期現金餘絀</t>
  </si>
  <si>
    <t>本期自由現金餘絀</t>
  </si>
  <si>
    <t>單位：新台幣元</t>
  </si>
  <si>
    <t xml:space="preserve">    平   衡   表</t>
  </si>
  <si>
    <t xml:space="preserve">                基金用途明細表</t>
  </si>
  <si>
    <t xml:space="preserve">              現 金 收 支 概 況 表</t>
  </si>
  <si>
    <t xml:space="preserve">            基金來源、用途及餘絀表</t>
  </si>
  <si>
    <t xml:space="preserve">              基 金 來 源 明 細表</t>
  </si>
  <si>
    <t xml:space="preserve">    政府其他撥款增置固定資產</t>
  </si>
  <si>
    <t xml:space="preserve">    自有財源增置固定資產</t>
  </si>
  <si>
    <t xml:space="preserve">  購建中固定資產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</si>
  <si>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</si>
  <si>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</si>
  <si>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</si>
  <si>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業務活動之淨現金流入（流出－）</t>
  </si>
  <si>
    <t>其他活動之淨現金流入（流出－）</t>
  </si>
  <si>
    <t xml:space="preserve">    政府其他撥款增置無形資產</t>
  </si>
  <si>
    <t>應收預收項目調整增（減）數</t>
  </si>
  <si>
    <t>預收款項淨增（淨減－）數</t>
  </si>
  <si>
    <t>應收款項淨減（淨增－）數</t>
  </si>
  <si>
    <t xml:space="preserve">  應付預付項目調整增（減）數</t>
  </si>
  <si>
    <t xml:space="preserve">   應付款項淨減（淨增－）數</t>
  </si>
  <si>
    <t xml:space="preserve">   預付款項淨增（淨減－）數</t>
  </si>
  <si>
    <t>高雄市立空中大學</t>
  </si>
  <si>
    <t xml:space="preserve">    房屋建築及設備</t>
  </si>
  <si>
    <t>98年度</t>
  </si>
  <si>
    <t>99年度</t>
  </si>
  <si>
    <t>99年度</t>
  </si>
  <si>
    <t xml:space="preserve">    興建土地改良物</t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</si>
  <si>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有1,477,908元。</t>
    </r>
  </si>
  <si>
    <r>
      <t>備註：(1)本年度信託代理與保證之或有資產或負債各</t>
    </r>
    <r>
      <rPr>
        <sz val="12"/>
        <color indexed="10"/>
        <rFont val="標楷體"/>
        <family val="4"/>
      </rPr>
      <t>有4,778,457元。</t>
    </r>
  </si>
  <si>
    <t>高雄市立空中大學</t>
  </si>
  <si>
    <r>
      <t xml:space="preserve">               現金流量決算表          </t>
    </r>
    <r>
      <rPr>
        <sz val="10"/>
        <rFont val="標楷體"/>
        <family val="4"/>
      </rPr>
      <t>單位：元</t>
    </r>
    <r>
      <rPr>
        <b/>
        <sz val="20"/>
        <rFont val="標楷體"/>
        <family val="4"/>
      </rPr>
      <t xml:space="preserve">   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</si>
</sst>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b/>
      <sz val="16"/>
      <color indexed="12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8" fontId="3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4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184" fontId="1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84" fontId="4" fillId="0" borderId="4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8" fontId="4" fillId="0" borderId="9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85" fontId="1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185" fontId="1" fillId="0" borderId="4" xfId="15" applyNumberFormat="1" applyFont="1" applyBorder="1" applyAlignment="1">
      <alignment horizontal="right"/>
    </xf>
    <xf numFmtId="185" fontId="7" fillId="0" borderId="4" xfId="0" applyNumberFormat="1" applyFont="1" applyBorder="1" applyAlignment="1">
      <alignment horizontal="right"/>
    </xf>
    <xf numFmtId="185" fontId="4" fillId="0" borderId="7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86" fontId="4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left" indent="3"/>
    </xf>
    <xf numFmtId="185" fontId="11" fillId="0" borderId="8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 indent="1"/>
    </xf>
    <xf numFmtId="0" fontId="12" fillId="0" borderId="2" xfId="0" applyFont="1" applyBorder="1" applyAlignment="1">
      <alignment horizontal="left" indent="2"/>
    </xf>
    <xf numFmtId="185" fontId="12" fillId="0" borderId="4" xfId="0" applyNumberFormat="1" applyFont="1" applyBorder="1" applyAlignment="1">
      <alignment horizontal="right"/>
    </xf>
    <xf numFmtId="0" fontId="12" fillId="0" borderId="2" xfId="0" applyFont="1" applyBorder="1" applyAlignment="1">
      <alignment/>
    </xf>
    <xf numFmtId="178" fontId="11" fillId="0" borderId="8" xfId="0" applyNumberFormat="1" applyFont="1" applyBorder="1" applyAlignment="1">
      <alignment/>
    </xf>
    <xf numFmtId="178" fontId="1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/>
    </xf>
    <xf numFmtId="176" fontId="14" fillId="0" borderId="0" xfId="0" applyNumberFormat="1" applyFont="1" applyAlignment="1">
      <alignment horizontal="left" vertical="center"/>
    </xf>
    <xf numFmtId="178" fontId="3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 wrapText="1" indent="2"/>
    </xf>
    <xf numFmtId="176" fontId="13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17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49">
      <selection activeCell="B29" sqref="B29"/>
    </sheetView>
  </sheetViews>
  <sheetFormatPr defaultColWidth="9.00390625" defaultRowHeight="16.5"/>
  <cols>
    <col min="1" max="1" width="32.75390625" style="1" customWidth="1"/>
    <col min="2" max="2" width="18.625" style="1" customWidth="1"/>
    <col min="3" max="3" width="10.625" style="1" customWidth="1"/>
    <col min="4" max="4" width="18.625" style="1" customWidth="1"/>
    <col min="5" max="5" width="10.625" style="1" customWidth="1"/>
    <col min="6" max="6" width="8.875" style="1" customWidth="1"/>
    <col min="7" max="7" width="16.75390625" style="1" customWidth="1"/>
    <col min="8" max="16384" width="8.875" style="1" customWidth="1"/>
  </cols>
  <sheetData>
    <row r="1" spans="1:5" ht="24.75" customHeight="1">
      <c r="A1" s="75" t="s">
        <v>162</v>
      </c>
      <c r="B1" s="75"/>
      <c r="C1" s="75"/>
      <c r="D1" s="76"/>
      <c r="E1" s="76"/>
    </row>
    <row r="2" spans="1:5" ht="24.75" customHeight="1" thickBot="1">
      <c r="A2" s="39" t="s">
        <v>144</v>
      </c>
      <c r="C2" s="39"/>
      <c r="E2" s="35" t="s">
        <v>141</v>
      </c>
    </row>
    <row r="3" spans="1:5" s="2" customFormat="1" ht="33">
      <c r="A3" s="20" t="s">
        <v>91</v>
      </c>
      <c r="B3" s="19" t="s">
        <v>165</v>
      </c>
      <c r="C3" s="18" t="s">
        <v>92</v>
      </c>
      <c r="D3" s="19" t="s">
        <v>164</v>
      </c>
      <c r="E3" s="18" t="s">
        <v>92</v>
      </c>
    </row>
    <row r="4" spans="1:5" ht="19.5" customHeight="1">
      <c r="A4" s="8" t="s">
        <v>93</v>
      </c>
      <c r="B4" s="54">
        <f>B5+B9+B14+B17+B20</f>
        <v>137398691</v>
      </c>
      <c r="C4" s="59">
        <f>B4/(B4+B40)*100</f>
        <v>79.20593335339441</v>
      </c>
      <c r="D4" s="54">
        <f>D5+D9+D14+D17+D20</f>
        <v>120222599</v>
      </c>
      <c r="E4" s="59">
        <f>D4/(D4+D40)*100</f>
        <v>88.30050829350948</v>
      </c>
    </row>
    <row r="5" spans="1:7" ht="19.5" customHeight="1">
      <c r="A5" s="14" t="s">
        <v>94</v>
      </c>
      <c r="B5" s="41">
        <f>SUM(B6:B8)</f>
        <v>62856869</v>
      </c>
      <c r="C5" s="59">
        <f>B5/(B4+B40)*100</f>
        <v>36.234966582156474</v>
      </c>
      <c r="D5" s="41">
        <f>SUM(D6:D8)</f>
        <v>60007530</v>
      </c>
      <c r="E5" s="59">
        <f>D5/(D4+D40)*100</f>
        <v>44.07403803038744</v>
      </c>
      <c r="G5" s="6"/>
    </row>
    <row r="6" spans="1:5" ht="19.5" customHeight="1">
      <c r="A6" s="12" t="s">
        <v>95</v>
      </c>
      <c r="B6" s="41">
        <v>60625833</v>
      </c>
      <c r="C6" s="59">
        <f>B6/(B4+B40)*100</f>
        <v>34.94884596893299</v>
      </c>
      <c r="D6" s="41">
        <v>58657571</v>
      </c>
      <c r="E6" s="59">
        <f>D6/(D4+D40)*100</f>
        <v>43.08252672663166</v>
      </c>
    </row>
    <row r="7" spans="1:5" ht="19.5" customHeight="1">
      <c r="A7" s="12" t="s">
        <v>96</v>
      </c>
      <c r="B7" s="41">
        <v>1362056</v>
      </c>
      <c r="C7" s="59">
        <f>B7/(B4+B40)*100</f>
        <v>0.7851815470322857</v>
      </c>
      <c r="D7" s="41">
        <v>313131</v>
      </c>
      <c r="E7" s="59">
        <f>D7/(D4+D40)*100</f>
        <v>0.2299869300151706</v>
      </c>
    </row>
    <row r="8" spans="1:5" ht="19.5" customHeight="1">
      <c r="A8" s="12" t="s">
        <v>97</v>
      </c>
      <c r="B8" s="41">
        <v>868980</v>
      </c>
      <c r="C8" s="59">
        <f>B8/(B4+B40)*100</f>
        <v>0.5009390661911959</v>
      </c>
      <c r="D8" s="41">
        <v>1036828</v>
      </c>
      <c r="E8" s="59">
        <f>D8/(D4+D40)*100</f>
        <v>0.7615243737406047</v>
      </c>
    </row>
    <row r="9" spans="1:5" ht="19.5" customHeight="1">
      <c r="A9" s="14" t="s">
        <v>98</v>
      </c>
      <c r="B9" s="41">
        <f>SUM(B10:B13)</f>
        <v>144204</v>
      </c>
      <c r="C9" s="59">
        <f>B9/(B4+B40)*100</f>
        <v>0.08312897546667958</v>
      </c>
      <c r="D9" s="41">
        <f>SUM(D10:D13)</f>
        <v>110583</v>
      </c>
      <c r="E9" s="59">
        <f>D9/(D4+D40)*100</f>
        <v>0.08122046262384627</v>
      </c>
    </row>
    <row r="10" spans="1:5" ht="19.5" customHeight="1">
      <c r="A10" s="12" t="s">
        <v>99</v>
      </c>
      <c r="B10" s="42">
        <v>0</v>
      </c>
      <c r="C10" s="59">
        <f>B10/(B4+B40)*100</f>
        <v>0</v>
      </c>
      <c r="D10" s="42">
        <v>0</v>
      </c>
      <c r="E10" s="59">
        <f>D10/(D4+D40)*100</f>
        <v>0</v>
      </c>
    </row>
    <row r="11" spans="1:5" ht="19.5" customHeight="1">
      <c r="A11" s="12" t="s">
        <v>100</v>
      </c>
      <c r="B11" s="42">
        <v>0</v>
      </c>
      <c r="C11" s="59">
        <f>B11/(B4+B40)*100</f>
        <v>0</v>
      </c>
      <c r="D11" s="42">
        <v>0</v>
      </c>
      <c r="E11" s="59">
        <f>D11/(D4+D40)*100</f>
        <v>0</v>
      </c>
    </row>
    <row r="12" spans="1:5" ht="19.5" customHeight="1">
      <c r="A12" s="12" t="s">
        <v>101</v>
      </c>
      <c r="B12" s="41">
        <v>138720</v>
      </c>
      <c r="C12" s="59">
        <f>B12/(B4+B40)*100</f>
        <v>0.07996762556335325</v>
      </c>
      <c r="D12" s="41">
        <v>104561</v>
      </c>
      <c r="E12" s="59">
        <f>D12/(D4+D40)*100</f>
        <v>0.07679745342785048</v>
      </c>
    </row>
    <row r="13" spans="1:5" ht="19.5" customHeight="1">
      <c r="A13" s="12" t="s">
        <v>102</v>
      </c>
      <c r="B13" s="42">
        <v>5484</v>
      </c>
      <c r="C13" s="59">
        <f>B13/(B4+B40)*100</f>
        <v>0.003161349903326335</v>
      </c>
      <c r="D13" s="42">
        <v>6022</v>
      </c>
      <c r="E13" s="59">
        <f>D13/(D4+D40)*100</f>
        <v>0.0044230091959957885</v>
      </c>
    </row>
    <row r="14" spans="1:5" ht="19.5" customHeight="1">
      <c r="A14" s="14" t="s">
        <v>103</v>
      </c>
      <c r="B14" s="41">
        <f>SUM(B15:B16)</f>
        <v>68820280</v>
      </c>
      <c r="C14" s="59">
        <f>B14/(B4+B40)*100</f>
        <v>39.672681532620594</v>
      </c>
      <c r="D14" s="41">
        <f>SUM(D15:D16)</f>
        <v>62826049</v>
      </c>
      <c r="E14" s="59">
        <f>D14/(D4+D40)*100</f>
        <v>46.14417012206609</v>
      </c>
    </row>
    <row r="15" spans="1:5" ht="19.5" customHeight="1">
      <c r="A15" s="12" t="s">
        <v>104</v>
      </c>
      <c r="B15" s="41">
        <f>67808000</f>
        <v>67808000</v>
      </c>
      <c r="C15" s="59">
        <f>B15/(B4+B40)*100</f>
        <v>39.08913461793438</v>
      </c>
      <c r="D15" s="41">
        <f>61810000+99950</f>
        <v>61909950</v>
      </c>
      <c r="E15" s="59">
        <f>D15/(D4+D40)*100</f>
        <v>45.4713181955562</v>
      </c>
    </row>
    <row r="16" spans="1:5" ht="19.5" customHeight="1">
      <c r="A16" s="12" t="s">
        <v>105</v>
      </c>
      <c r="B16" s="41">
        <f>791855+2405+82620+135400</f>
        <v>1012280</v>
      </c>
      <c r="C16" s="59">
        <f>B16/(B4+B40)*100</f>
        <v>0.5835469146862112</v>
      </c>
      <c r="D16" s="41">
        <f>700000+216099</f>
        <v>916099</v>
      </c>
      <c r="E16" s="59">
        <f>D16/(D4+D40)*100</f>
        <v>0.6728519265098881</v>
      </c>
    </row>
    <row r="17" spans="1:5" ht="19.5" customHeight="1">
      <c r="A17" s="14" t="s">
        <v>106</v>
      </c>
      <c r="B17" s="41">
        <f>SUM(B18:B19)</f>
        <v>2072774</v>
      </c>
      <c r="C17" s="59">
        <f>B17/(B4+B40)*100</f>
        <v>1.194887652173111</v>
      </c>
      <c r="D17" s="41">
        <f>SUM(D18:D19)</f>
        <v>391400</v>
      </c>
      <c r="E17" s="59">
        <f>D17/(D4+D40)*100</f>
        <v>0.28747356348600994</v>
      </c>
    </row>
    <row r="18" spans="1:5" ht="19.5" customHeight="1">
      <c r="A18" s="12" t="s">
        <v>107</v>
      </c>
      <c r="B18" s="41">
        <v>1068896</v>
      </c>
      <c r="C18" s="59">
        <f>B18/(B4+B40)*100</f>
        <v>0.6161842206903548</v>
      </c>
      <c r="D18" s="41">
        <v>237704</v>
      </c>
      <c r="E18" s="59">
        <f>D18/(D4+D40)*100</f>
        <v>0.1745876748463937</v>
      </c>
    </row>
    <row r="19" spans="1:5" ht="19.5" customHeight="1">
      <c r="A19" s="12" t="s">
        <v>108</v>
      </c>
      <c r="B19" s="41">
        <v>1003878</v>
      </c>
      <c r="C19" s="59">
        <f>B19/(B4+B40)*100</f>
        <v>0.5787034314827562</v>
      </c>
      <c r="D19" s="41">
        <v>153696</v>
      </c>
      <c r="E19" s="59">
        <f>D19/(D4+D40)*100</f>
        <v>0.1128858886396162</v>
      </c>
    </row>
    <row r="20" spans="1:5" ht="19.5" customHeight="1">
      <c r="A20" s="55" t="s">
        <v>156</v>
      </c>
      <c r="B20" s="57">
        <f>B21+B22</f>
        <v>3504564</v>
      </c>
      <c r="C20" s="59">
        <f>B20/(B4+B40)*100</f>
        <v>2.0202686109775625</v>
      </c>
      <c r="D20" s="57">
        <f>D21+D22</f>
        <v>-3112963</v>
      </c>
      <c r="E20" s="59">
        <f>D20/(D4+D40)*100</f>
        <v>-2.2863938850539087</v>
      </c>
    </row>
    <row r="21" spans="1:5" ht="19.5" customHeight="1">
      <c r="A21" s="56" t="s">
        <v>158</v>
      </c>
      <c r="B21" s="41">
        <v>5333051</v>
      </c>
      <c r="C21" s="59">
        <f>B21/(B4+B40)*100</f>
        <v>3.0743326519482883</v>
      </c>
      <c r="D21" s="41">
        <v>-5333051</v>
      </c>
      <c r="E21" s="59">
        <f>D21/(D4+D40)*100</f>
        <v>-3.916993293874881</v>
      </c>
    </row>
    <row r="22" spans="1:5" ht="19.5" customHeight="1">
      <c r="A22" s="56" t="s">
        <v>157</v>
      </c>
      <c r="B22" s="43">
        <v>-1828487</v>
      </c>
      <c r="C22" s="59">
        <f>B22/(B4+B40)*100</f>
        <v>-1.0540640409707258</v>
      </c>
      <c r="D22" s="43">
        <v>2220088</v>
      </c>
      <c r="E22" s="59">
        <f>D22/(D4+D40)*100</f>
        <v>1.6305994088209728</v>
      </c>
    </row>
    <row r="23" spans="1:5" ht="19.5" customHeight="1">
      <c r="A23" s="9" t="s">
        <v>109</v>
      </c>
      <c r="B23" s="42">
        <f>B24+B30+B34+B36</f>
        <v>115972571</v>
      </c>
      <c r="C23" s="59">
        <f>B23/(B4+B40)*100</f>
        <v>66.85446318733707</v>
      </c>
      <c r="D23" s="42">
        <f>D24+D30+D34+D36</f>
        <v>110807452</v>
      </c>
      <c r="E23" s="59">
        <f>D23/(D4+D40)*100</f>
        <v>81.38531703435103</v>
      </c>
    </row>
    <row r="24" spans="1:5" ht="18" customHeight="1">
      <c r="A24" s="14" t="s">
        <v>110</v>
      </c>
      <c r="B24" s="41">
        <f>SUM(B25:B29)</f>
        <v>81711550</v>
      </c>
      <c r="C24" s="59">
        <f>B24/(B4+B40)*100</f>
        <v>47.10408473616794</v>
      </c>
      <c r="D24" s="41">
        <f>SUM(D25:D29)</f>
        <v>71518544</v>
      </c>
      <c r="E24" s="59">
        <f>D24/(D4+D40)*100</f>
        <v>52.52859146400356</v>
      </c>
    </row>
    <row r="25" spans="1:5" ht="18" customHeight="1">
      <c r="A25" s="12" t="s">
        <v>111</v>
      </c>
      <c r="B25" s="41">
        <v>78464376</v>
      </c>
      <c r="C25" s="59">
        <f>B25/(B4+B40)*100</f>
        <v>45.23219319514245</v>
      </c>
      <c r="D25" s="41">
        <v>70484106</v>
      </c>
      <c r="E25" s="59">
        <f>D25/(D4+D40)*100</f>
        <v>51.76882248580902</v>
      </c>
    </row>
    <row r="26" spans="1:5" ht="18" customHeight="1">
      <c r="A26" s="12" t="s">
        <v>112</v>
      </c>
      <c r="B26" s="41">
        <v>1325553</v>
      </c>
      <c r="C26" s="59">
        <f>B26/(B4+B40)*100</f>
        <v>0.7641387396797836</v>
      </c>
      <c r="D26" s="42">
        <v>0</v>
      </c>
      <c r="E26" s="59">
        <f>D26/(D4+D40)*100</f>
        <v>0</v>
      </c>
    </row>
    <row r="27" spans="1:5" ht="18" customHeight="1">
      <c r="A27" s="12" t="s">
        <v>113</v>
      </c>
      <c r="B27" s="41">
        <v>855506</v>
      </c>
      <c r="C27" s="59">
        <f>B27/(B4+B40)*100</f>
        <v>0.49317173785468627</v>
      </c>
      <c r="D27" s="41">
        <v>1034438</v>
      </c>
      <c r="E27" s="59">
        <f>D27/(D4+D40)*100</f>
        <v>0.7597689781945353</v>
      </c>
    </row>
    <row r="28" spans="1:5" ht="18" customHeight="1">
      <c r="A28" s="12" t="s">
        <v>114</v>
      </c>
      <c r="B28" s="42">
        <v>0</v>
      </c>
      <c r="C28" s="59">
        <f>B28/(B4+B40)*100</f>
        <v>0</v>
      </c>
      <c r="D28" s="42">
        <v>0</v>
      </c>
      <c r="E28" s="59">
        <f>D28/(D4+D40)*100</f>
        <v>0</v>
      </c>
    </row>
    <row r="29" spans="1:5" ht="18" customHeight="1">
      <c r="A29" s="12" t="s">
        <v>115</v>
      </c>
      <c r="B29" s="41">
        <v>1066115</v>
      </c>
      <c r="C29" s="59">
        <f>B29/(B4+B40)*100</f>
        <v>0.6145810634910204</v>
      </c>
      <c r="D29" s="41">
        <v>0</v>
      </c>
      <c r="E29" s="59">
        <f>D29/(D4+D40)*100</f>
        <v>0</v>
      </c>
    </row>
    <row r="30" spans="1:5" ht="18" customHeight="1">
      <c r="A30" s="14" t="s">
        <v>116</v>
      </c>
      <c r="B30" s="41">
        <f>SUM(B31:B33)</f>
        <v>0</v>
      </c>
      <c r="C30" s="59">
        <f>B30/(B4+B40)*100</f>
        <v>0</v>
      </c>
      <c r="D30" s="41">
        <f>SUM(D31:D33)</f>
        <v>0</v>
      </c>
      <c r="E30" s="59">
        <f>D30/(D4+D40)*100</f>
        <v>0</v>
      </c>
    </row>
    <row r="31" spans="1:5" ht="18" customHeight="1">
      <c r="A31" s="12" t="s">
        <v>117</v>
      </c>
      <c r="B31" s="41">
        <v>0</v>
      </c>
      <c r="C31" s="59">
        <f>B31/(B4+B40)*100</f>
        <v>0</v>
      </c>
      <c r="D31" s="41">
        <v>0</v>
      </c>
      <c r="E31" s="59">
        <f>D31/(D4+D40)*100</f>
        <v>0</v>
      </c>
    </row>
    <row r="32" spans="1:5" ht="18" customHeight="1">
      <c r="A32" s="12" t="s">
        <v>118</v>
      </c>
      <c r="B32" s="41">
        <v>0</v>
      </c>
      <c r="C32" s="59">
        <f>B32/(B4+B40)*100</f>
        <v>0</v>
      </c>
      <c r="D32" s="41">
        <v>0</v>
      </c>
      <c r="E32" s="59">
        <f>D32/(D4+D40)*100</f>
        <v>0</v>
      </c>
    </row>
    <row r="33" spans="1:5" ht="18" customHeight="1">
      <c r="A33" s="12" t="s">
        <v>119</v>
      </c>
      <c r="B33" s="42">
        <v>0</v>
      </c>
      <c r="C33" s="59">
        <f>B33/(B4+B40)*100</f>
        <v>0</v>
      </c>
      <c r="D33" s="42">
        <v>0</v>
      </c>
      <c r="E33" s="59">
        <f>D33/(D4+D40)*100</f>
        <v>0</v>
      </c>
    </row>
    <row r="34" spans="1:5" ht="18" customHeight="1">
      <c r="A34" s="14" t="s">
        <v>120</v>
      </c>
      <c r="B34" s="41">
        <f>SUM(B35)</f>
        <v>43128865</v>
      </c>
      <c r="C34" s="59">
        <f>B34/(B4+B40)*100</f>
        <v>24.862405761911845</v>
      </c>
      <c r="D34" s="41">
        <f>SUM(D35)</f>
        <v>44359678</v>
      </c>
      <c r="E34" s="59">
        <f>D34/(D4+D40)*100</f>
        <v>32.581079994256406</v>
      </c>
    </row>
    <row r="35" spans="1:5" ht="18" customHeight="1">
      <c r="A35" s="12" t="s">
        <v>121</v>
      </c>
      <c r="B35" s="41">
        <v>43128865</v>
      </c>
      <c r="C35" s="59">
        <f>B35/(B4+B40)*100</f>
        <v>24.862405761911845</v>
      </c>
      <c r="D35" s="41">
        <v>44359678</v>
      </c>
      <c r="E35" s="59">
        <f>D35/(D4+D40)*100</f>
        <v>32.581079994256406</v>
      </c>
    </row>
    <row r="36" spans="1:5" ht="19.5" customHeight="1">
      <c r="A36" s="58" t="s">
        <v>159</v>
      </c>
      <c r="B36" s="57">
        <f>SUM(B37:B38)</f>
        <v>-8867844</v>
      </c>
      <c r="C36" s="59">
        <f>B36/(B4+B40)*100</f>
        <v>-5.112027310742709</v>
      </c>
      <c r="D36" s="57">
        <f>SUM(D37:D38)</f>
        <v>-5070770</v>
      </c>
      <c r="E36" s="59">
        <f>D36/(D4+D40)*100</f>
        <v>-3.724354423908928</v>
      </c>
    </row>
    <row r="37" spans="1:5" ht="19.5" customHeight="1">
      <c r="A37" s="58" t="s">
        <v>160</v>
      </c>
      <c r="B37" s="43">
        <v>-8867844</v>
      </c>
      <c r="C37" s="59">
        <f>B37/(B4+B40)*100</f>
        <v>-5.112027310742709</v>
      </c>
      <c r="D37" s="43">
        <f>-(4852801+217969)</f>
        <v>-5070770</v>
      </c>
      <c r="E37" s="59">
        <f>D37/(D4+D40)*100</f>
        <v>-3.724354423908928</v>
      </c>
    </row>
    <row r="38" spans="1:5" ht="19.5" customHeight="1">
      <c r="A38" s="58" t="s">
        <v>161</v>
      </c>
      <c r="B38" s="43">
        <v>0</v>
      </c>
      <c r="C38" s="59">
        <f>B38/(B4+B40)*100</f>
        <v>0</v>
      </c>
      <c r="D38" s="43">
        <v>0</v>
      </c>
      <c r="E38" s="59">
        <f>D38/(D4+D40)*100</f>
        <v>0</v>
      </c>
    </row>
    <row r="39" spans="1:5" ht="19.5" customHeight="1">
      <c r="A39" s="46" t="s">
        <v>122</v>
      </c>
      <c r="B39" s="42">
        <f>B4-B23</f>
        <v>21426120</v>
      </c>
      <c r="C39" s="59">
        <f>B39/(B4+B40)*100</f>
        <v>12.351470166057341</v>
      </c>
      <c r="D39" s="42">
        <f>D4-D23</f>
        <v>9415147</v>
      </c>
      <c r="E39" s="59">
        <f>D39/(D4+D40)*100</f>
        <v>6.915191259158446</v>
      </c>
    </row>
    <row r="40" spans="1:5" ht="19.5" customHeight="1">
      <c r="A40" s="9" t="s">
        <v>123</v>
      </c>
      <c r="B40" s="42">
        <f>SUM(B41:B47)</f>
        <v>36071509</v>
      </c>
      <c r="C40" s="59">
        <f>B40/(B4+B40)*100</f>
        <v>20.794066646605582</v>
      </c>
      <c r="D40" s="42">
        <f>SUM(D41:D47)</f>
        <v>15929051</v>
      </c>
      <c r="E40" s="59">
        <f>D40/(D4+D40)*100</f>
        <v>11.69949170649052</v>
      </c>
    </row>
    <row r="41" spans="1:5" ht="19.5" customHeight="1">
      <c r="A41" s="27" t="s">
        <v>124</v>
      </c>
      <c r="B41" s="43">
        <f>29078000+1319616</f>
        <v>30397616</v>
      </c>
      <c r="C41" s="59">
        <f>B41/(B4+B40)*100</f>
        <v>17.523249526431627</v>
      </c>
      <c r="D41" s="43">
        <f>4078000</f>
        <v>4078000</v>
      </c>
      <c r="E41" s="59">
        <f>D41/(D4+D40)*100</f>
        <v>2.9951895551761583</v>
      </c>
    </row>
    <row r="42" spans="1:5" ht="19.5" customHeight="1">
      <c r="A42" s="27" t="s">
        <v>147</v>
      </c>
      <c r="B42" s="43">
        <f>734674+2866213+1473006</f>
        <v>5073893</v>
      </c>
      <c r="C42" s="59">
        <f>B42/(B4+B40)*100</f>
        <v>2.9249363867684477</v>
      </c>
      <c r="D42" s="43">
        <f>(300000-110062)+2000000+7551051+2000000</f>
        <v>11740989</v>
      </c>
      <c r="E42" s="59">
        <f>D42/(D4+D40)*100</f>
        <v>8.623464350230057</v>
      </c>
    </row>
    <row r="43" spans="1:5" ht="19.5" customHeight="1">
      <c r="A43" s="27" t="s">
        <v>148</v>
      </c>
      <c r="B43" s="43">
        <v>0</v>
      </c>
      <c r="C43" s="59">
        <f>B43/(B4+B40)*100</f>
        <v>0</v>
      </c>
      <c r="D43" s="43">
        <v>0</v>
      </c>
      <c r="E43" s="59">
        <f>D43/(D4+D40)*100</f>
        <v>0</v>
      </c>
    </row>
    <row r="44" spans="1:5" ht="19.5" customHeight="1">
      <c r="A44" s="27" t="s">
        <v>125</v>
      </c>
      <c r="B44" s="43">
        <v>0</v>
      </c>
      <c r="C44" s="59">
        <f>B44/(B4+B40)*100</f>
        <v>0</v>
      </c>
      <c r="D44" s="43">
        <v>0</v>
      </c>
      <c r="E44" s="59">
        <f>D44/(D4+D40)*100</f>
        <v>0</v>
      </c>
    </row>
    <row r="45" spans="1:5" ht="19.5" customHeight="1">
      <c r="A45" s="58" t="s">
        <v>155</v>
      </c>
      <c r="B45" s="43">
        <v>600000</v>
      </c>
      <c r="C45" s="59">
        <f>B45/(B4+B40)*100</f>
        <v>0.3458807334055071</v>
      </c>
      <c r="D45" s="43">
        <v>110062</v>
      </c>
      <c r="E45" s="59">
        <f>D45/(D4+D40)*100</f>
        <v>0.08083780108430563</v>
      </c>
    </row>
    <row r="46" spans="1:5" ht="19.5" customHeight="1">
      <c r="A46" s="27" t="s">
        <v>126</v>
      </c>
      <c r="B46" s="44"/>
      <c r="C46" s="59">
        <f>B46/(B4+B40)*100</f>
        <v>0</v>
      </c>
      <c r="D46" s="44"/>
      <c r="E46" s="59">
        <f>D46/(D4+D40)*100</f>
        <v>0</v>
      </c>
    </row>
    <row r="47" spans="1:5" ht="19.5" customHeight="1">
      <c r="A47" s="27" t="s">
        <v>127</v>
      </c>
      <c r="B47" s="41">
        <v>0</v>
      </c>
      <c r="C47" s="59">
        <f>B47/(B4+B40)*100</f>
        <v>0</v>
      </c>
      <c r="D47" s="41">
        <v>0</v>
      </c>
      <c r="E47" s="59">
        <f>D47/(D4+D40)*100</f>
        <v>0</v>
      </c>
    </row>
    <row r="48" spans="1:5" ht="19.5" customHeight="1">
      <c r="A48" s="9" t="s">
        <v>128</v>
      </c>
      <c r="B48" s="42">
        <f>SUM(B49:B55)</f>
        <v>66166889</v>
      </c>
      <c r="C48" s="59">
        <f>B48/(B4+B40)*100</f>
        <v>38.143086824134635</v>
      </c>
      <c r="D48" s="42">
        <f>SUM(D49:D55)</f>
        <v>27453040</v>
      </c>
      <c r="E48" s="59">
        <f>D48/(D4+D40)*100</f>
        <v>20.16357495483896</v>
      </c>
    </row>
    <row r="49" spans="1:5" ht="19.5" customHeight="1">
      <c r="A49" s="27" t="s">
        <v>167</v>
      </c>
      <c r="B49" s="41">
        <v>2866213</v>
      </c>
      <c r="C49" s="59">
        <f>B49/(B5+B41)*100</f>
        <v>3.0735390367551756</v>
      </c>
      <c r="D49" s="41">
        <v>2000000</v>
      </c>
      <c r="E49" s="59">
        <f>D49/(D5+D41)*100</f>
        <v>3.120829304212667</v>
      </c>
    </row>
    <row r="50" spans="1:5" ht="19.5" customHeight="1">
      <c r="A50" s="27" t="s">
        <v>163</v>
      </c>
      <c r="B50" s="41">
        <v>52692427</v>
      </c>
      <c r="C50" s="59">
        <f>B50/(B4+B40)*100</f>
        <v>30.375492159460244</v>
      </c>
      <c r="D50" s="41">
        <v>14334767</v>
      </c>
      <c r="E50" s="59">
        <f>D50/(D4+D40)*100</f>
        <v>10.528529768093152</v>
      </c>
    </row>
    <row r="51" spans="1:5" ht="19.5" customHeight="1">
      <c r="A51" s="27" t="s">
        <v>129</v>
      </c>
      <c r="B51" s="43">
        <v>1856114</v>
      </c>
      <c r="C51" s="59">
        <f>B51/(B4+B40)*100</f>
        <v>1.0699901193403825</v>
      </c>
      <c r="D51" s="43">
        <v>2519145</v>
      </c>
      <c r="E51" s="59">
        <f>D51/(D4+D40)*100</f>
        <v>1.8502493359426786</v>
      </c>
    </row>
    <row r="52" spans="1:5" ht="19.5" customHeight="1">
      <c r="A52" s="27" t="s">
        <v>130</v>
      </c>
      <c r="B52" s="43">
        <v>0</v>
      </c>
      <c r="C52" s="59">
        <f>B52/(B4+B40)*100</f>
        <v>0</v>
      </c>
      <c r="D52" s="43">
        <v>364023</v>
      </c>
      <c r="E52" s="59">
        <f>D52/(D4+D40)*100</f>
        <v>0.2673658380195907</v>
      </c>
    </row>
    <row r="53" spans="1:5" ht="19.5" customHeight="1">
      <c r="A53" s="27" t="s">
        <v>131</v>
      </c>
      <c r="B53" s="43">
        <v>5072135</v>
      </c>
      <c r="C53" s="59">
        <f>B53/(B4+B40)*100</f>
        <v>2.92392295621957</v>
      </c>
      <c r="D53" s="43">
        <v>7357533</v>
      </c>
      <c r="E53" s="59">
        <f>D53/(D4+D40)*100</f>
        <v>5.403924961614494</v>
      </c>
    </row>
    <row r="54" spans="1:5" ht="16.5">
      <c r="A54" s="27" t="s">
        <v>132</v>
      </c>
      <c r="B54" s="43">
        <v>3680000</v>
      </c>
      <c r="C54" s="59">
        <f>B54/(B4+B40)*100</f>
        <v>2.121401831553777</v>
      </c>
      <c r="D54" s="43">
        <v>877572</v>
      </c>
      <c r="E54" s="59">
        <f>D54/(D4+D40)*100</f>
        <v>0.6445548034122246</v>
      </c>
    </row>
    <row r="55" spans="1:5" ht="16.5">
      <c r="A55" s="27" t="s">
        <v>133</v>
      </c>
      <c r="B55" s="41">
        <v>0</v>
      </c>
      <c r="C55" s="59">
        <f>B55/(B4+B40)*100</f>
        <v>0</v>
      </c>
      <c r="D55" s="41">
        <v>0</v>
      </c>
      <c r="E55" s="59">
        <f>D55/(D4+D40)*100</f>
        <v>0</v>
      </c>
    </row>
    <row r="56" spans="1:5" ht="16.5">
      <c r="A56" s="46" t="s">
        <v>134</v>
      </c>
      <c r="B56" s="42">
        <f>B39+B40-B48</f>
        <v>-8669260</v>
      </c>
      <c r="C56" s="59">
        <f>B56/(B4+B40)*100</f>
        <v>-4.997550011471711</v>
      </c>
      <c r="D56" s="42">
        <f>D39+D40-D48</f>
        <v>-2108842</v>
      </c>
      <c r="E56" s="59">
        <f>D56/(D4+D40)*100</f>
        <v>-1.5488919891899953</v>
      </c>
    </row>
    <row r="57" spans="1:5" ht="16.5">
      <c r="A57" s="9" t="s">
        <v>135</v>
      </c>
      <c r="B57" s="42">
        <f>SUM(B58:B61)</f>
        <v>0</v>
      </c>
      <c r="C57" s="59">
        <f>B57/(B4+B40)*100</f>
        <v>0</v>
      </c>
      <c r="D57" s="42">
        <f>SUM(D58:D61)</f>
        <v>0</v>
      </c>
      <c r="E57" s="59">
        <f>D57/(D4+D40)*100</f>
        <v>0</v>
      </c>
    </row>
    <row r="58" spans="1:5" ht="16.5">
      <c r="A58" s="27" t="s">
        <v>136</v>
      </c>
      <c r="B58" s="41"/>
      <c r="C58" s="59">
        <f>B58/(B4+B40)*100</f>
        <v>0</v>
      </c>
      <c r="D58" s="41"/>
      <c r="E58" s="59">
        <f>D58/(D4+D40)*100</f>
        <v>0</v>
      </c>
    </row>
    <row r="59" spans="1:5" ht="16.5">
      <c r="A59" s="27" t="s">
        <v>137</v>
      </c>
      <c r="B59" s="41"/>
      <c r="C59" s="59">
        <f>B59/(B4+B40)*100</f>
        <v>0</v>
      </c>
      <c r="D59" s="41"/>
      <c r="E59" s="59">
        <f>D59/(D4+D40)*100</f>
        <v>0</v>
      </c>
    </row>
    <row r="60" spans="1:5" ht="16.5">
      <c r="A60" s="27" t="s">
        <v>138</v>
      </c>
      <c r="B60" s="41"/>
      <c r="C60" s="59">
        <f>B60/(B4+B40)*100</f>
        <v>0</v>
      </c>
      <c r="D60" s="41"/>
      <c r="E60" s="59">
        <f>D60/(D4+D40)*100</f>
        <v>0</v>
      </c>
    </row>
    <row r="61" spans="1:5" ht="16.5">
      <c r="A61" s="14" t="s">
        <v>149</v>
      </c>
      <c r="B61" s="41"/>
      <c r="C61" s="59">
        <f>B61/(B4+B40)*100</f>
        <v>0</v>
      </c>
      <c r="D61" s="41"/>
      <c r="E61" s="59">
        <f>D61/(D4+D40)*100</f>
        <v>0</v>
      </c>
    </row>
    <row r="62" spans="1:5" ht="16.5">
      <c r="A62" s="46" t="s">
        <v>139</v>
      </c>
      <c r="B62" s="42">
        <f>B56-B57</f>
        <v>-8669260</v>
      </c>
      <c r="C62" s="59">
        <f>B62/(B4+B40)*100</f>
        <v>-4.997550011471711</v>
      </c>
      <c r="D62" s="42">
        <f>D56-D57</f>
        <v>-2108842</v>
      </c>
      <c r="E62" s="59">
        <f>D62/(D4+D40)*100</f>
        <v>-1.5488919891899953</v>
      </c>
    </row>
    <row r="63" spans="1:5" ht="16.5">
      <c r="A63" s="48" t="s">
        <v>150</v>
      </c>
      <c r="B63" s="41"/>
      <c r="C63" s="59">
        <f>B63/(B4+B40)*100</f>
        <v>0</v>
      </c>
      <c r="D63" s="41"/>
      <c r="E63" s="59">
        <f>D63/(D4+D40)*100</f>
        <v>0</v>
      </c>
    </row>
    <row r="64" spans="1:5" ht="16.5">
      <c r="A64" s="48" t="s">
        <v>151</v>
      </c>
      <c r="B64" s="43"/>
      <c r="C64" s="59">
        <f>B64/(B4+B40)*100</f>
        <v>0</v>
      </c>
      <c r="D64" s="43"/>
      <c r="E64" s="59">
        <f>D64/(D4+D40)*100</f>
        <v>0</v>
      </c>
    </row>
    <row r="65" spans="1:5" ht="16.5">
      <c r="A65" s="48" t="s">
        <v>152</v>
      </c>
      <c r="B65" s="43"/>
      <c r="C65" s="59">
        <f>B65/(B4+B40)*100</f>
        <v>0</v>
      </c>
      <c r="D65" s="43"/>
      <c r="E65" s="59">
        <f>D65/(D4+D40)*100</f>
        <v>0</v>
      </c>
    </row>
    <row r="66" spans="1:5" ht="17.25" thickBot="1">
      <c r="A66" s="47" t="s">
        <v>140</v>
      </c>
      <c r="B66" s="45">
        <f>B62+B63-B64-B65</f>
        <v>-8669260</v>
      </c>
      <c r="C66" s="60">
        <f>B66/(B4+B40)*100</f>
        <v>-4.997550011471711</v>
      </c>
      <c r="D66" s="45">
        <f>D62+D63-D64-D65</f>
        <v>-2108842</v>
      </c>
      <c r="E66" s="60">
        <f>D66/(D4+D40)*100</f>
        <v>-1.5488919891899953</v>
      </c>
    </row>
    <row r="67" spans="1:4" ht="16.5">
      <c r="A67" s="3"/>
      <c r="B67" s="6"/>
      <c r="C67" s="3"/>
      <c r="D67" s="6"/>
    </row>
    <row r="69" spans="1:5" s="13" customFormat="1" ht="18" customHeight="1">
      <c r="A69" s="77"/>
      <c r="B69" s="77"/>
      <c r="C69" s="77"/>
      <c r="D69" s="77"/>
      <c r="E69" s="77"/>
    </row>
    <row r="70" spans="1:5" s="13" customFormat="1" ht="18" customHeight="1">
      <c r="A70" s="77"/>
      <c r="B70" s="77"/>
      <c r="C70" s="77"/>
      <c r="D70" s="77"/>
      <c r="E70" s="77"/>
    </row>
  </sheetData>
  <mergeCells count="3">
    <mergeCell ref="A1:E1"/>
    <mergeCell ref="A69:E69"/>
    <mergeCell ref="A70:E7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7">
      <selection activeCell="E29" sqref="E29"/>
    </sheetView>
  </sheetViews>
  <sheetFormatPr defaultColWidth="9.00390625" defaultRowHeight="16.5"/>
  <cols>
    <col min="1" max="1" width="27.625" style="1" customWidth="1"/>
    <col min="2" max="2" width="19.625" style="1" customWidth="1"/>
    <col min="3" max="3" width="9.625" style="1" customWidth="1"/>
    <col min="4" max="4" width="19.625" style="1" customWidth="1"/>
    <col min="5" max="5" width="9.75390625" style="1" customWidth="1"/>
    <col min="6" max="16384" width="8.875" style="1" customWidth="1"/>
  </cols>
  <sheetData>
    <row r="1" spans="1:5" ht="24.75" customHeight="1">
      <c r="A1" s="75" t="s">
        <v>162</v>
      </c>
      <c r="B1" s="75"/>
      <c r="C1" s="75"/>
      <c r="D1" s="76"/>
      <c r="E1" s="76"/>
    </row>
    <row r="2" spans="1:5" ht="30" customHeight="1" thickBot="1">
      <c r="A2" s="39" t="s">
        <v>145</v>
      </c>
      <c r="B2" s="40"/>
      <c r="C2" s="40"/>
      <c r="D2" s="40"/>
      <c r="E2" s="4" t="s">
        <v>141</v>
      </c>
    </row>
    <row r="3" spans="1:5" s="2" customFormat="1" ht="33">
      <c r="A3" s="20" t="s">
        <v>0</v>
      </c>
      <c r="B3" s="19" t="s">
        <v>166</v>
      </c>
      <c r="C3" s="18" t="s">
        <v>89</v>
      </c>
      <c r="D3" s="19" t="s">
        <v>164</v>
      </c>
      <c r="E3" s="18" t="s">
        <v>89</v>
      </c>
    </row>
    <row r="4" spans="1:5" ht="18" customHeight="1">
      <c r="A4" s="8" t="s">
        <v>23</v>
      </c>
      <c r="B4" s="33">
        <f>B5+B9+B14+B17</f>
        <v>169965636</v>
      </c>
      <c r="C4" s="34">
        <f>C5+C9+C14+C17</f>
        <v>100.00000000000001</v>
      </c>
      <c r="D4" s="33">
        <f>D5+D9+D14+D17</f>
        <v>139264613</v>
      </c>
      <c r="E4" s="34">
        <f>E5+E9+E14+E17</f>
        <v>100</v>
      </c>
    </row>
    <row r="5" spans="1:5" ht="18" customHeight="1">
      <c r="A5" s="14" t="s">
        <v>52</v>
      </c>
      <c r="B5" s="16">
        <f>SUM(B6:B8)</f>
        <v>62856869</v>
      </c>
      <c r="C5" s="28">
        <f>SUM(C6:C8)</f>
        <v>36.98210442962718</v>
      </c>
      <c r="D5" s="16">
        <f>SUM(D6:D8)</f>
        <v>60007530</v>
      </c>
      <c r="E5" s="28">
        <f>SUM(E6:E8)</f>
        <v>43.08885703793253</v>
      </c>
    </row>
    <row r="6" spans="1:5" ht="18" customHeight="1">
      <c r="A6" s="12" t="s">
        <v>53</v>
      </c>
      <c r="B6" s="16">
        <v>60625833</v>
      </c>
      <c r="C6" s="28">
        <f>B6/$B$4*100</f>
        <v>35.669464973496176</v>
      </c>
      <c r="D6" s="16">
        <v>58657571</v>
      </c>
      <c r="E6" s="28">
        <f>D6/$D$4*100</f>
        <v>42.11950885182871</v>
      </c>
    </row>
    <row r="7" spans="1:5" ht="18" customHeight="1">
      <c r="A7" s="12" t="s">
        <v>54</v>
      </c>
      <c r="B7" s="16">
        <v>1362056</v>
      </c>
      <c r="C7" s="28">
        <f>B7/$B$4*100</f>
        <v>0.8013714019226804</v>
      </c>
      <c r="D7" s="16">
        <v>313131</v>
      </c>
      <c r="E7" s="28">
        <f>D7/$D$4*100</f>
        <v>0.22484606337146107</v>
      </c>
    </row>
    <row r="8" spans="1:5" ht="18" customHeight="1">
      <c r="A8" s="12" t="s">
        <v>55</v>
      </c>
      <c r="B8" s="16">
        <v>868980</v>
      </c>
      <c r="C8" s="28">
        <f>B8/$B$4*100</f>
        <v>0.5112680542083224</v>
      </c>
      <c r="D8" s="16">
        <v>1036828</v>
      </c>
      <c r="E8" s="28">
        <f>D8/$D$4*100</f>
        <v>0.7445021227323555</v>
      </c>
    </row>
    <row r="9" spans="1:5" ht="18" customHeight="1">
      <c r="A9" s="14" t="s">
        <v>56</v>
      </c>
      <c r="B9" s="16">
        <f>SUM(B10:B13)</f>
        <v>144204</v>
      </c>
      <c r="C9" s="28">
        <f>SUM(C10:C13)</f>
        <v>0.08484303262337099</v>
      </c>
      <c r="D9" s="16">
        <f>SUM(D10:D13)</f>
        <v>110583</v>
      </c>
      <c r="E9" s="28">
        <f>SUM(E10:E13)</f>
        <v>0.07940495264220494</v>
      </c>
    </row>
    <row r="10" spans="1:5" ht="18" customHeight="1">
      <c r="A10" s="12" t="s">
        <v>57</v>
      </c>
      <c r="B10" s="16">
        <v>0</v>
      </c>
      <c r="C10" s="28">
        <f>B10/$B$4*100</f>
        <v>0</v>
      </c>
      <c r="D10" s="16">
        <v>0</v>
      </c>
      <c r="E10" s="28">
        <f>D10/$D$4*100</f>
        <v>0</v>
      </c>
    </row>
    <row r="11" spans="1:5" ht="18" customHeight="1">
      <c r="A11" s="12" t="s">
        <v>58</v>
      </c>
      <c r="B11" s="16">
        <v>0</v>
      </c>
      <c r="C11" s="28">
        <f>B11/$B$4*100</f>
        <v>0</v>
      </c>
      <c r="D11" s="16">
        <v>0</v>
      </c>
      <c r="E11" s="28">
        <f>D11/$D$4*100</f>
        <v>0</v>
      </c>
    </row>
    <row r="12" spans="1:5" ht="18" customHeight="1">
      <c r="A12" s="12" t="s">
        <v>59</v>
      </c>
      <c r="B12" s="16">
        <v>138720</v>
      </c>
      <c r="C12" s="28">
        <f>B12/$B$4*100</f>
        <v>0.08161649805493623</v>
      </c>
      <c r="D12" s="16">
        <v>104561</v>
      </c>
      <c r="E12" s="28">
        <f>D12/$D$4*100</f>
        <v>0.07508081037068619</v>
      </c>
    </row>
    <row r="13" spans="1:5" ht="18" customHeight="1">
      <c r="A13" s="12" t="s">
        <v>60</v>
      </c>
      <c r="B13" s="16">
        <v>5484</v>
      </c>
      <c r="C13" s="28">
        <f>B13/$B$4*100</f>
        <v>0.0032265345684347625</v>
      </c>
      <c r="D13" s="16">
        <v>6022</v>
      </c>
      <c r="E13" s="28">
        <f>D13/$D$4*100</f>
        <v>0.004324142271518753</v>
      </c>
    </row>
    <row r="14" spans="1:5" ht="18" customHeight="1">
      <c r="A14" s="14" t="s">
        <v>28</v>
      </c>
      <c r="B14" s="16">
        <f>SUM(B15:B16)</f>
        <v>104891789</v>
      </c>
      <c r="C14" s="28">
        <f>SUM(C15:C16)</f>
        <v>61.713527197933125</v>
      </c>
      <c r="D14" s="16">
        <f>SUM(D15:D16)</f>
        <v>78755100</v>
      </c>
      <c r="E14" s="28">
        <f>SUM(E15:E16)</f>
        <v>56.55069030350158</v>
      </c>
    </row>
    <row r="15" spans="1:5" ht="18" customHeight="1">
      <c r="A15" s="12" t="s">
        <v>61</v>
      </c>
      <c r="B15" s="16">
        <v>98205616</v>
      </c>
      <c r="C15" s="28">
        <f>B15/$B$4*100</f>
        <v>57.779689066088636</v>
      </c>
      <c r="D15" s="16">
        <v>65987950</v>
      </c>
      <c r="E15" s="28">
        <f>D15/$D$4*100</f>
        <v>47.38314247855627</v>
      </c>
    </row>
    <row r="16" spans="1:5" ht="18" customHeight="1">
      <c r="A16" s="12" t="s">
        <v>62</v>
      </c>
      <c r="B16" s="16">
        <v>6686173</v>
      </c>
      <c r="C16" s="28">
        <f>B16/$B$4*100</f>
        <v>3.9338381318444866</v>
      </c>
      <c r="D16" s="16">
        <v>12767150</v>
      </c>
      <c r="E16" s="28">
        <f>D16/$D$4*100</f>
        <v>9.167547824945308</v>
      </c>
    </row>
    <row r="17" spans="1:5" ht="18" customHeight="1">
      <c r="A17" s="14" t="s">
        <v>63</v>
      </c>
      <c r="B17" s="16">
        <f>SUM(B18:B19)</f>
        <v>2072774</v>
      </c>
      <c r="C17" s="28">
        <f>SUM(C18:C19)</f>
        <v>1.2195253398163381</v>
      </c>
      <c r="D17" s="16">
        <f>SUM(D18:D19)</f>
        <v>391400</v>
      </c>
      <c r="E17" s="28">
        <f>SUM(E18:E19)</f>
        <v>0.28104770592368644</v>
      </c>
    </row>
    <row r="18" spans="1:5" ht="18" customHeight="1">
      <c r="A18" s="12" t="s">
        <v>64</v>
      </c>
      <c r="B18" s="16">
        <v>1068896</v>
      </c>
      <c r="C18" s="28">
        <f>B18/$B$4*100</f>
        <v>0.6288894774000081</v>
      </c>
      <c r="D18" s="16">
        <v>237704</v>
      </c>
      <c r="E18" s="28">
        <f>D18/$D$4*100</f>
        <v>0.17068514023731213</v>
      </c>
    </row>
    <row r="19" spans="1:5" ht="18" customHeight="1">
      <c r="A19" s="12" t="s">
        <v>65</v>
      </c>
      <c r="B19" s="16">
        <v>1003878</v>
      </c>
      <c r="C19" s="28">
        <f>B19/$B$4*100</f>
        <v>0.5906358624163299</v>
      </c>
      <c r="D19" s="16">
        <v>153696</v>
      </c>
      <c r="E19" s="28">
        <f>D19/$D$4*100</f>
        <v>0.11036256568637433</v>
      </c>
    </row>
    <row r="20" spans="1:5" ht="18" customHeight="1">
      <c r="A20" s="9" t="s">
        <v>74</v>
      </c>
      <c r="B20" s="15">
        <f>B21+B27+B31+B34</f>
        <v>191007304</v>
      </c>
      <c r="C20" s="30">
        <f>C21+C27+C31+C34</f>
        <v>112.3799542632253</v>
      </c>
      <c r="D20" s="15">
        <f>D21+D27+D31+D34</f>
        <v>143331262</v>
      </c>
      <c r="E20" s="30">
        <f>E21+E27+E31+E34</f>
        <v>102.9200878187196</v>
      </c>
    </row>
    <row r="21" spans="1:5" ht="18" customHeight="1">
      <c r="A21" s="14" t="s">
        <v>66</v>
      </c>
      <c r="B21" s="16">
        <f>SUM(B22:B26)</f>
        <v>81711550</v>
      </c>
      <c r="C21" s="28">
        <f>SUM(C22:C26)</f>
        <v>48.075335651966725</v>
      </c>
      <c r="D21" s="16">
        <f>SUM(D22:D26)</f>
        <v>71518544</v>
      </c>
      <c r="E21" s="28">
        <f>SUM(E22:E26)</f>
        <v>51.35442698569808</v>
      </c>
    </row>
    <row r="22" spans="1:5" ht="18" customHeight="1">
      <c r="A22" s="12" t="s">
        <v>67</v>
      </c>
      <c r="B22" s="16">
        <v>78464376</v>
      </c>
      <c r="C22" s="28">
        <f>B22/$B$4*100</f>
        <v>46.16484711062417</v>
      </c>
      <c r="D22" s="16">
        <v>70484106</v>
      </c>
      <c r="E22" s="28">
        <f>D22/$D$4*100</f>
        <v>50.611641020393314</v>
      </c>
    </row>
    <row r="23" spans="1:5" ht="18" customHeight="1">
      <c r="A23" s="12" t="s">
        <v>46</v>
      </c>
      <c r="B23" s="16">
        <v>1325553</v>
      </c>
      <c r="C23" s="28">
        <f>B23/$B$4*100</f>
        <v>0.7798947076572584</v>
      </c>
      <c r="D23" s="16">
        <v>0</v>
      </c>
      <c r="E23" s="28">
        <f>D23/$D$4*100</f>
        <v>0</v>
      </c>
    </row>
    <row r="24" spans="1:5" ht="18" customHeight="1">
      <c r="A24" s="12" t="s">
        <v>68</v>
      </c>
      <c r="B24" s="16">
        <v>855506</v>
      </c>
      <c r="C24" s="28">
        <f>B24/$B$4*100</f>
        <v>0.5033405693842725</v>
      </c>
      <c r="D24" s="16">
        <v>1034438</v>
      </c>
      <c r="E24" s="28">
        <f>D24/$D$4*100</f>
        <v>0.7427859653047684</v>
      </c>
    </row>
    <row r="25" spans="1:5" ht="18" customHeight="1">
      <c r="A25" s="12" t="s">
        <v>51</v>
      </c>
      <c r="B25" s="16">
        <v>0</v>
      </c>
      <c r="C25" s="28">
        <f>B25/$B$4*100</f>
        <v>0</v>
      </c>
      <c r="D25" s="16">
        <v>0</v>
      </c>
      <c r="E25" s="28">
        <f>D25/$D$4*100</f>
        <v>0</v>
      </c>
    </row>
    <row r="26" spans="1:5" ht="18" customHeight="1">
      <c r="A26" s="12" t="s">
        <v>69</v>
      </c>
      <c r="B26" s="16">
        <v>1066115</v>
      </c>
      <c r="C26" s="28">
        <f>B26/$B$4*100</f>
        <v>0.6272532643010261</v>
      </c>
      <c r="D26" s="16">
        <v>0</v>
      </c>
      <c r="E26" s="28">
        <f>D26/$D$4*100</f>
        <v>0</v>
      </c>
    </row>
    <row r="27" spans="1:5" ht="18" customHeight="1">
      <c r="A27" s="14" t="s">
        <v>47</v>
      </c>
      <c r="B27" s="16">
        <f>SUM(B28:B30)</f>
        <v>0</v>
      </c>
      <c r="C27" s="28">
        <f>SUM(C28:C30)</f>
        <v>0</v>
      </c>
      <c r="D27" s="16">
        <f>SUM(D28:D30)</f>
        <v>0</v>
      </c>
      <c r="E27" s="28">
        <f>SUM(E28:E30)</f>
        <v>0</v>
      </c>
    </row>
    <row r="28" spans="1:5" ht="18" customHeight="1">
      <c r="A28" s="12" t="s">
        <v>70</v>
      </c>
      <c r="B28" s="16">
        <v>0</v>
      </c>
      <c r="C28" s="28">
        <f>B28/$B$4*100</f>
        <v>0</v>
      </c>
      <c r="D28" s="16">
        <v>0</v>
      </c>
      <c r="E28" s="28">
        <f>D28/$D$4*100</f>
        <v>0</v>
      </c>
    </row>
    <row r="29" spans="1:5" ht="18" customHeight="1">
      <c r="A29" s="12" t="s">
        <v>71</v>
      </c>
      <c r="B29" s="16">
        <v>0</v>
      </c>
      <c r="C29" s="28">
        <f>B29/$B$4*100</f>
        <v>0</v>
      </c>
      <c r="D29" s="16">
        <v>0</v>
      </c>
      <c r="E29" s="28">
        <f>D29/$D$4*100</f>
        <v>0</v>
      </c>
    </row>
    <row r="30" spans="1:5" ht="18" customHeight="1">
      <c r="A30" s="12" t="s">
        <v>29</v>
      </c>
      <c r="B30" s="16">
        <v>0</v>
      </c>
      <c r="C30" s="28">
        <f>B30/$B$4*100</f>
        <v>0</v>
      </c>
      <c r="D30" s="16">
        <v>0</v>
      </c>
      <c r="E30" s="28">
        <f>D30/$D$4*100</f>
        <v>0</v>
      </c>
    </row>
    <row r="31" spans="1:5" ht="18" customHeight="1">
      <c r="A31" s="14" t="s">
        <v>72</v>
      </c>
      <c r="B31" s="16">
        <f>SUM(B32:B33)</f>
        <v>66166889</v>
      </c>
      <c r="C31" s="28">
        <f>SUM(C32:C33)</f>
        <v>38.92956868057729</v>
      </c>
      <c r="D31" s="16">
        <f>SUM(D32:D33)</f>
        <v>27453040</v>
      </c>
      <c r="E31" s="28">
        <f>SUM(E32:E33)</f>
        <v>19.71286129951763</v>
      </c>
    </row>
    <row r="32" spans="1:5" ht="18" customHeight="1">
      <c r="A32" s="12" t="s">
        <v>48</v>
      </c>
      <c r="B32" s="16">
        <v>66166889</v>
      </c>
      <c r="C32" s="28">
        <f>B32/$B$4*100</f>
        <v>38.92956868057729</v>
      </c>
      <c r="D32" s="16">
        <v>27453040</v>
      </c>
      <c r="E32" s="28">
        <f>D32/$D$4*100</f>
        <v>19.71286129951763</v>
      </c>
    </row>
    <row r="33" spans="1:5" ht="18" customHeight="1">
      <c r="A33" s="12" t="s">
        <v>49</v>
      </c>
      <c r="B33" s="16">
        <v>0</v>
      </c>
      <c r="C33" s="28">
        <f>B33/$B$4*100</f>
        <v>0</v>
      </c>
      <c r="D33" s="16">
        <v>0</v>
      </c>
      <c r="E33" s="28">
        <f>D33/$D$4*100</f>
        <v>0</v>
      </c>
    </row>
    <row r="34" spans="1:5" ht="18" customHeight="1">
      <c r="A34" s="14" t="s">
        <v>73</v>
      </c>
      <c r="B34" s="16">
        <f>SUM(B35)</f>
        <v>43128865</v>
      </c>
      <c r="C34" s="28">
        <f>SUM(C35)</f>
        <v>25.375049930681282</v>
      </c>
      <c r="D34" s="16">
        <f>SUM(D35)</f>
        <v>44359678</v>
      </c>
      <c r="E34" s="28">
        <f>SUM(E35)</f>
        <v>31.85279953350389</v>
      </c>
    </row>
    <row r="35" spans="1:5" ht="18" customHeight="1">
      <c r="A35" s="12" t="s">
        <v>50</v>
      </c>
      <c r="B35" s="16">
        <v>43128865</v>
      </c>
      <c r="C35" s="28">
        <f>B35/$B$4*100</f>
        <v>25.375049930681282</v>
      </c>
      <c r="D35" s="16">
        <v>44359678</v>
      </c>
      <c r="E35" s="28">
        <f>D35/$D$4*100</f>
        <v>31.85279953350389</v>
      </c>
    </row>
    <row r="36" spans="1:5" ht="18" customHeight="1">
      <c r="A36" s="9" t="s">
        <v>25</v>
      </c>
      <c r="B36" s="15">
        <f>B4-B20</f>
        <v>-21041668</v>
      </c>
      <c r="C36" s="30">
        <f>B36/B4*100</f>
        <v>-12.379954263225303</v>
      </c>
      <c r="D36" s="15">
        <f>D4-D20</f>
        <v>-4066649</v>
      </c>
      <c r="E36" s="30">
        <f>D36/D4*100</f>
        <v>-2.9200878187196055</v>
      </c>
    </row>
    <row r="37" spans="1:5" ht="18" customHeight="1">
      <c r="A37" s="9" t="s">
        <v>26</v>
      </c>
      <c r="B37" s="15">
        <v>48313025</v>
      </c>
      <c r="C37" s="30">
        <f>B37/B4*100</f>
        <v>28.42517236837216</v>
      </c>
      <c r="D37" s="15">
        <v>52379674</v>
      </c>
      <c r="E37" s="30">
        <f>D37/D4*100</f>
        <v>37.611617819955455</v>
      </c>
    </row>
    <row r="38" spans="1:5" ht="18" customHeight="1" thickBot="1">
      <c r="A38" s="17" t="s">
        <v>27</v>
      </c>
      <c r="B38" s="31">
        <f>B36+B37</f>
        <v>27271357</v>
      </c>
      <c r="C38" s="32">
        <f>C37+C36</f>
        <v>16.04521810514686</v>
      </c>
      <c r="D38" s="31">
        <f>D36+D37</f>
        <v>48313025</v>
      </c>
      <c r="E38" s="32">
        <f>E37+E36</f>
        <v>34.69153000123585</v>
      </c>
    </row>
    <row r="39" spans="1:5" s="13" customFormat="1" ht="18" customHeight="1">
      <c r="A39" s="77"/>
      <c r="B39" s="77"/>
      <c r="C39" s="77"/>
      <c r="D39" s="77"/>
      <c r="E39" s="77"/>
    </row>
    <row r="40" spans="1:5" s="13" customFormat="1" ht="18" customHeight="1">
      <c r="A40" s="77"/>
      <c r="B40" s="77"/>
      <c r="C40" s="77"/>
      <c r="D40" s="77"/>
      <c r="E40" s="77"/>
    </row>
    <row r="41" spans="1:5" ht="30" customHeight="1">
      <c r="A41" s="7"/>
      <c r="B41" s="7"/>
      <c r="C41" s="7"/>
      <c r="D41" s="7"/>
      <c r="E41" s="5"/>
    </row>
    <row r="42" spans="1:4" ht="19.5" customHeight="1">
      <c r="A42" s="3"/>
      <c r="B42" s="3"/>
      <c r="C42" s="3"/>
      <c r="D42" s="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3">
    <mergeCell ref="A1:E1"/>
    <mergeCell ref="A39:E39"/>
    <mergeCell ref="A40:E40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7">
      <selection activeCell="E17" sqref="E17:E18"/>
    </sheetView>
  </sheetViews>
  <sheetFormatPr defaultColWidth="9.00390625" defaultRowHeight="16.5"/>
  <cols>
    <col min="1" max="1" width="27.625" style="1" customWidth="1"/>
    <col min="2" max="2" width="20.625" style="1" customWidth="1"/>
    <col min="3" max="3" width="9.375" style="1" customWidth="1"/>
    <col min="4" max="4" width="20.625" style="1" customWidth="1"/>
    <col min="5" max="5" width="9.625" style="1" customWidth="1"/>
    <col min="6" max="16384" width="8.875" style="1" customWidth="1"/>
  </cols>
  <sheetData>
    <row r="1" spans="1:5" ht="24.75" customHeight="1">
      <c r="A1" s="75" t="s">
        <v>162</v>
      </c>
      <c r="B1" s="75"/>
      <c r="C1" s="75"/>
      <c r="D1" s="76"/>
      <c r="E1" s="76"/>
    </row>
    <row r="2" spans="1:5" ht="30" customHeight="1" thickBot="1">
      <c r="A2" s="39" t="s">
        <v>146</v>
      </c>
      <c r="B2" s="39"/>
      <c r="C2" s="39"/>
      <c r="D2" s="39"/>
      <c r="E2" s="4" t="s">
        <v>141</v>
      </c>
    </row>
    <row r="3" spans="1:5" s="2" customFormat="1" ht="33">
      <c r="A3" s="20" t="s">
        <v>35</v>
      </c>
      <c r="B3" s="19" t="s">
        <v>165</v>
      </c>
      <c r="C3" s="18" t="s">
        <v>89</v>
      </c>
      <c r="D3" s="19" t="s">
        <v>164</v>
      </c>
      <c r="E3" s="18" t="s">
        <v>89</v>
      </c>
    </row>
    <row r="4" spans="1:5" ht="30" customHeight="1">
      <c r="A4" s="9" t="s">
        <v>36</v>
      </c>
      <c r="B4" s="15">
        <f>SUM(B5:B7)</f>
        <v>62856869</v>
      </c>
      <c r="C4" s="30">
        <f>SUM(C5:C7)</f>
        <v>36.98210442962718</v>
      </c>
      <c r="D4" s="15">
        <f>SUM(D5:D7)</f>
        <v>60007530</v>
      </c>
      <c r="E4" s="30">
        <f>SUM(E5:E7)</f>
        <v>43.08885703793253</v>
      </c>
    </row>
    <row r="5" spans="1:5" ht="30" customHeight="1">
      <c r="A5" s="14" t="s">
        <v>53</v>
      </c>
      <c r="B5" s="16">
        <v>60625833</v>
      </c>
      <c r="C5" s="28">
        <f>B5/$B$19*100</f>
        <v>35.669464973496176</v>
      </c>
      <c r="D5" s="16">
        <v>58657571</v>
      </c>
      <c r="E5" s="28">
        <f>D5/$D$19*100</f>
        <v>42.11950885182871</v>
      </c>
    </row>
    <row r="6" spans="1:5" ht="30" customHeight="1">
      <c r="A6" s="14" t="s">
        <v>54</v>
      </c>
      <c r="B6" s="16">
        <v>1362056</v>
      </c>
      <c r="C6" s="28">
        <f>B6/$B$19*100</f>
        <v>0.8013714019226804</v>
      </c>
      <c r="D6" s="16">
        <v>313131</v>
      </c>
      <c r="E6" s="28">
        <f>D6/$D$19*100</f>
        <v>0.22484606337146107</v>
      </c>
    </row>
    <row r="7" spans="1:5" ht="30" customHeight="1">
      <c r="A7" s="14" t="s">
        <v>55</v>
      </c>
      <c r="B7" s="16">
        <v>868980</v>
      </c>
      <c r="C7" s="28">
        <f>B7/$B$19*100</f>
        <v>0.5112680542083224</v>
      </c>
      <c r="D7" s="16">
        <v>1036828</v>
      </c>
      <c r="E7" s="28">
        <f>D7/$D$19*100</f>
        <v>0.7445021227323555</v>
      </c>
    </row>
    <row r="8" spans="1:5" ht="30" customHeight="1">
      <c r="A8" s="9" t="s">
        <v>37</v>
      </c>
      <c r="B8" s="15">
        <f>SUM(B9:B12)</f>
        <v>144204</v>
      </c>
      <c r="C8" s="30">
        <f>SUM(C9:C12)</f>
        <v>0.08484303262337099</v>
      </c>
      <c r="D8" s="15">
        <f>SUM(D9:D12)</f>
        <v>110583</v>
      </c>
      <c r="E8" s="30">
        <f>SUM(E9:E12)</f>
        <v>0.07940495264220494</v>
      </c>
    </row>
    <row r="9" spans="1:5" ht="30" customHeight="1">
      <c r="A9" s="14" t="s">
        <v>57</v>
      </c>
      <c r="B9" s="16">
        <v>0</v>
      </c>
      <c r="C9" s="28">
        <f>B9/$B$19*100</f>
        <v>0</v>
      </c>
      <c r="D9" s="16">
        <v>0</v>
      </c>
      <c r="E9" s="28">
        <f>D9/$D$19*100</f>
        <v>0</v>
      </c>
    </row>
    <row r="10" spans="1:5" ht="30" customHeight="1">
      <c r="A10" s="14" t="s">
        <v>58</v>
      </c>
      <c r="B10" s="16">
        <v>0</v>
      </c>
      <c r="C10" s="28">
        <f>B10/$B$19*100</f>
        <v>0</v>
      </c>
      <c r="D10" s="16">
        <v>0</v>
      </c>
      <c r="E10" s="28">
        <f>D10/$D$19*100</f>
        <v>0</v>
      </c>
    </row>
    <row r="11" spans="1:5" ht="30" customHeight="1">
      <c r="A11" s="14" t="s">
        <v>59</v>
      </c>
      <c r="B11" s="16">
        <v>138720</v>
      </c>
      <c r="C11" s="28">
        <f>B11/$B$19*100</f>
        <v>0.08161649805493623</v>
      </c>
      <c r="D11" s="16">
        <v>104561</v>
      </c>
      <c r="E11" s="28">
        <f>D11/$D$19*100</f>
        <v>0.07508081037068619</v>
      </c>
    </row>
    <row r="12" spans="1:5" ht="30" customHeight="1">
      <c r="A12" s="14" t="s">
        <v>60</v>
      </c>
      <c r="B12" s="16">
        <v>5484</v>
      </c>
      <c r="C12" s="28">
        <f>B12/$B$19*100</f>
        <v>0.0032265345684347625</v>
      </c>
      <c r="D12" s="16">
        <v>6022</v>
      </c>
      <c r="E12" s="28">
        <f>D12/$D$19*100</f>
        <v>0.004324142271518753</v>
      </c>
    </row>
    <row r="13" spans="1:5" ht="30" customHeight="1">
      <c r="A13" s="9" t="s">
        <v>38</v>
      </c>
      <c r="B13" s="15">
        <f>SUM(B14:B15)</f>
        <v>104891789</v>
      </c>
      <c r="C13" s="30">
        <f>SUM(C14:C15)</f>
        <v>61.713527197933125</v>
      </c>
      <c r="D13" s="15">
        <f>SUM(D14:D15)</f>
        <v>78755100</v>
      </c>
      <c r="E13" s="30">
        <f>SUM(E14:E15)</f>
        <v>56.55069030350158</v>
      </c>
    </row>
    <row r="14" spans="1:5" ht="30" customHeight="1">
      <c r="A14" s="14" t="s">
        <v>61</v>
      </c>
      <c r="B14" s="16">
        <v>98205616</v>
      </c>
      <c r="C14" s="28">
        <f>B14/$B$19*100</f>
        <v>57.779689066088636</v>
      </c>
      <c r="D14" s="16">
        <v>65987950</v>
      </c>
      <c r="E14" s="28">
        <f>D14/$D$19*100</f>
        <v>47.38314247855627</v>
      </c>
    </row>
    <row r="15" spans="1:5" ht="30" customHeight="1">
      <c r="A15" s="14" t="s">
        <v>62</v>
      </c>
      <c r="B15" s="16">
        <v>6686173</v>
      </c>
      <c r="C15" s="28">
        <f>B15/$B$19*100</f>
        <v>3.9338381318444866</v>
      </c>
      <c r="D15" s="16">
        <v>12767150</v>
      </c>
      <c r="E15" s="28">
        <f>D15/$D$19*100</f>
        <v>9.167547824945308</v>
      </c>
    </row>
    <row r="16" spans="1:5" ht="30" customHeight="1">
      <c r="A16" s="9" t="s">
        <v>63</v>
      </c>
      <c r="B16" s="15">
        <f>SUM(B17:B18)</f>
        <v>2072774</v>
      </c>
      <c r="C16" s="30">
        <f>SUM(C17:C18)</f>
        <v>1.2195253398163381</v>
      </c>
      <c r="D16" s="15">
        <f>SUM(D17:D18)</f>
        <v>391400</v>
      </c>
      <c r="E16" s="30">
        <f>SUM(E17:E18)</f>
        <v>0.28104770592368644</v>
      </c>
    </row>
    <row r="17" spans="1:5" ht="30" customHeight="1">
      <c r="A17" s="14" t="s">
        <v>64</v>
      </c>
      <c r="B17" s="16">
        <v>1068896</v>
      </c>
      <c r="C17" s="28">
        <f>B17/$B$19*100</f>
        <v>0.6288894774000081</v>
      </c>
      <c r="D17" s="16">
        <v>237704</v>
      </c>
      <c r="E17" s="28">
        <f>D17/$D$19*100</f>
        <v>0.17068514023731213</v>
      </c>
    </row>
    <row r="18" spans="1:5" ht="30" customHeight="1">
      <c r="A18" s="14" t="s">
        <v>65</v>
      </c>
      <c r="B18" s="16">
        <v>1003878</v>
      </c>
      <c r="C18" s="28">
        <f>B18/$B$19*100</f>
        <v>0.5906358624163299</v>
      </c>
      <c r="D18" s="16">
        <v>153696</v>
      </c>
      <c r="E18" s="28">
        <f>D18/$D$19*100</f>
        <v>0.11036256568637433</v>
      </c>
    </row>
    <row r="19" spans="1:5" ht="30" customHeight="1" thickBot="1">
      <c r="A19" s="17" t="s">
        <v>75</v>
      </c>
      <c r="B19" s="31">
        <f>B4+B8+B13+B16</f>
        <v>169965636</v>
      </c>
      <c r="C19" s="32">
        <f>C4+C8+C13+C16</f>
        <v>100.00000000000001</v>
      </c>
      <c r="D19" s="31">
        <f>D4+D8+D13+D16</f>
        <v>139264613</v>
      </c>
      <c r="E19" s="32">
        <f>E4+E8+E13+E16</f>
        <v>100</v>
      </c>
    </row>
    <row r="20" spans="1:5" s="13" customFormat="1" ht="30" customHeight="1">
      <c r="A20" s="77"/>
      <c r="B20" s="77"/>
      <c r="C20" s="77"/>
      <c r="D20" s="77"/>
      <c r="E20" s="77"/>
    </row>
    <row r="21" spans="1:5" s="13" customFormat="1" ht="30" customHeight="1">
      <c r="A21" s="77"/>
      <c r="B21" s="77"/>
      <c r="C21" s="77"/>
      <c r="D21" s="77"/>
      <c r="E21" s="77"/>
    </row>
    <row r="22" spans="1:5" ht="30" customHeight="1">
      <c r="A22" s="7"/>
      <c r="B22" s="7"/>
      <c r="C22" s="7"/>
      <c r="D22" s="7"/>
      <c r="E22" s="5"/>
    </row>
    <row r="23" spans="1:4" ht="19.5" customHeight="1">
      <c r="A23" s="3"/>
      <c r="B23" s="3"/>
      <c r="C23" s="3"/>
      <c r="D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3">
    <mergeCell ref="A1:E1"/>
    <mergeCell ref="A20:E20"/>
    <mergeCell ref="A21:E2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E58" sqref="E58"/>
    </sheetView>
  </sheetViews>
  <sheetFormatPr defaultColWidth="9.00390625" defaultRowHeight="16.5"/>
  <cols>
    <col min="1" max="1" width="30.50390625" style="1" customWidth="1"/>
    <col min="2" max="2" width="15.75390625" style="1" bestFit="1" customWidth="1"/>
    <col min="3" max="3" width="9.50390625" style="1" customWidth="1"/>
    <col min="4" max="4" width="15.75390625" style="1" bestFit="1" customWidth="1"/>
    <col min="5" max="5" width="10.625" style="1" customWidth="1"/>
    <col min="6" max="16384" width="8.875" style="1" customWidth="1"/>
  </cols>
  <sheetData>
    <row r="1" spans="1:5" ht="24.75" customHeight="1">
      <c r="A1" s="75" t="s">
        <v>162</v>
      </c>
      <c r="B1" s="75"/>
      <c r="C1" s="75"/>
      <c r="D1" s="76"/>
      <c r="E1" s="76"/>
    </row>
    <row r="2" spans="1:5" ht="30" customHeight="1" thickBot="1">
      <c r="A2" s="78" t="s">
        <v>143</v>
      </c>
      <c r="B2" s="78"/>
      <c r="C2" s="78"/>
      <c r="D2" s="39"/>
      <c r="E2" s="4" t="s">
        <v>141</v>
      </c>
    </row>
    <row r="3" spans="1:5" s="2" customFormat="1" ht="33">
      <c r="A3" s="20" t="s">
        <v>39</v>
      </c>
      <c r="B3" s="19" t="s">
        <v>165</v>
      </c>
      <c r="C3" s="18" t="s">
        <v>88</v>
      </c>
      <c r="D3" s="19" t="s">
        <v>164</v>
      </c>
      <c r="E3" s="18" t="s">
        <v>88</v>
      </c>
    </row>
    <row r="4" spans="1:5" ht="18" customHeight="1">
      <c r="A4" s="23" t="s">
        <v>45</v>
      </c>
      <c r="B4" s="15">
        <f>B5+B13+B21+B28+B30</f>
        <v>81711550</v>
      </c>
      <c r="C4" s="49">
        <f aca="true" t="shared" si="0" ref="C4:C35">B4/$B$71*100</f>
        <v>42.779280314851206</v>
      </c>
      <c r="D4" s="15">
        <f>D5+D13+D21+D28+D30</f>
        <v>71518544</v>
      </c>
      <c r="E4" s="49">
        <f>E5+E13+E21+E28+E30</f>
        <v>49.89737967980774</v>
      </c>
    </row>
    <row r="5" spans="1:5" ht="18" customHeight="1">
      <c r="A5" s="24" t="s">
        <v>40</v>
      </c>
      <c r="B5" s="16">
        <f>SUM(B6:B12)</f>
        <v>78464376</v>
      </c>
      <c r="C5" s="50">
        <f t="shared" si="0"/>
        <v>41.07925422579652</v>
      </c>
      <c r="D5" s="16">
        <f>SUM(D6:D12)</f>
        <v>70484106</v>
      </c>
      <c r="E5" s="50">
        <f>SUM(E6:E12)</f>
        <v>49.175668320006835</v>
      </c>
    </row>
    <row r="6" spans="1:5" ht="18" customHeight="1">
      <c r="A6" s="25" t="s">
        <v>42</v>
      </c>
      <c r="B6" s="16">
        <v>33170492</v>
      </c>
      <c r="C6" s="50">
        <f t="shared" si="0"/>
        <v>17.36608564455734</v>
      </c>
      <c r="D6" s="16">
        <v>31836823</v>
      </c>
      <c r="E6" s="50">
        <f>D6/$D$71*100</f>
        <v>22.21205796680978</v>
      </c>
    </row>
    <row r="7" spans="1:5" ht="18" customHeight="1">
      <c r="A7" s="25" t="s">
        <v>43</v>
      </c>
      <c r="B7" s="16">
        <v>36061532</v>
      </c>
      <c r="C7" s="50">
        <f t="shared" si="0"/>
        <v>18.879661272010832</v>
      </c>
      <c r="D7" s="16">
        <v>32738219</v>
      </c>
      <c r="E7" s="50">
        <f aca="true" t="shared" si="1" ref="E7:E12">D7/$D$71*100</f>
        <v>22.840947985234372</v>
      </c>
    </row>
    <row r="8" spans="1:5" ht="18" customHeight="1">
      <c r="A8" s="25" t="s">
        <v>77</v>
      </c>
      <c r="B8" s="16">
        <v>5118914</v>
      </c>
      <c r="C8" s="50">
        <f t="shared" si="0"/>
        <v>2.679957202055477</v>
      </c>
      <c r="D8" s="16">
        <v>1678599</v>
      </c>
      <c r="E8" s="50">
        <f t="shared" si="1"/>
        <v>1.171132505621837</v>
      </c>
    </row>
    <row r="9" spans="1:5" ht="18" customHeight="1">
      <c r="A9" s="25" t="s">
        <v>78</v>
      </c>
      <c r="B9" s="16">
        <v>190126</v>
      </c>
      <c r="C9" s="50">
        <f t="shared" si="0"/>
        <v>0.09953860193744213</v>
      </c>
      <c r="D9" s="16">
        <v>78750</v>
      </c>
      <c r="E9" s="50">
        <f t="shared" si="1"/>
        <v>0.0549426544503599</v>
      </c>
    </row>
    <row r="10" spans="1:5" ht="18" customHeight="1">
      <c r="A10" s="25" t="s">
        <v>79</v>
      </c>
      <c r="B10" s="16">
        <v>0</v>
      </c>
      <c r="C10" s="50">
        <f t="shared" si="0"/>
        <v>0</v>
      </c>
      <c r="D10" s="16">
        <v>0</v>
      </c>
      <c r="E10" s="50">
        <f t="shared" si="1"/>
        <v>0</v>
      </c>
    </row>
    <row r="11" spans="1:5" ht="36.75" customHeight="1">
      <c r="A11" s="25" t="s">
        <v>80</v>
      </c>
      <c r="B11" s="26">
        <v>3623550</v>
      </c>
      <c r="C11" s="51">
        <f t="shared" si="0"/>
        <v>1.8970740511577506</v>
      </c>
      <c r="D11" s="26">
        <v>3761377</v>
      </c>
      <c r="E11" s="50">
        <f t="shared" si="1"/>
        <v>2.6242544351559536</v>
      </c>
    </row>
    <row r="12" spans="1:5" ht="18" customHeight="1">
      <c r="A12" s="25" t="s">
        <v>44</v>
      </c>
      <c r="B12" s="16">
        <v>299762</v>
      </c>
      <c r="C12" s="50">
        <f t="shared" si="0"/>
        <v>0.15693745407767234</v>
      </c>
      <c r="D12" s="16">
        <v>390338</v>
      </c>
      <c r="E12" s="50">
        <f t="shared" si="1"/>
        <v>0.2723327727345343</v>
      </c>
    </row>
    <row r="13" spans="1:5" ht="18" customHeight="1">
      <c r="A13" s="24" t="s">
        <v>46</v>
      </c>
      <c r="B13" s="16">
        <f>SUM(B14:B20)</f>
        <v>1325553</v>
      </c>
      <c r="C13" s="50">
        <f t="shared" si="0"/>
        <v>0.6939802678959334</v>
      </c>
      <c r="D13" s="16">
        <f>SUM(D14:D20)</f>
        <v>0</v>
      </c>
      <c r="E13" s="50">
        <f>SUM(E14:E20)</f>
        <v>0</v>
      </c>
    </row>
    <row r="14" spans="1:5" ht="18" customHeight="1">
      <c r="A14" s="25" t="s">
        <v>42</v>
      </c>
      <c r="B14" s="16"/>
      <c r="C14" s="50">
        <f t="shared" si="0"/>
        <v>0</v>
      </c>
      <c r="D14" s="16"/>
      <c r="E14" s="50">
        <f aca="true" t="shared" si="2" ref="E14:E20">D14/$D$71*100</f>
        <v>0</v>
      </c>
    </row>
    <row r="15" spans="1:5" ht="18" customHeight="1">
      <c r="A15" s="25" t="s">
        <v>43</v>
      </c>
      <c r="B15" s="16">
        <v>1169449</v>
      </c>
      <c r="C15" s="50">
        <f t="shared" si="0"/>
        <v>0.6122535502621407</v>
      </c>
      <c r="D15" s="16"/>
      <c r="E15" s="50">
        <f t="shared" si="2"/>
        <v>0</v>
      </c>
    </row>
    <row r="16" spans="1:5" ht="18" customHeight="1">
      <c r="A16" s="25" t="s">
        <v>77</v>
      </c>
      <c r="B16" s="16">
        <v>82489</v>
      </c>
      <c r="C16" s="50">
        <f t="shared" si="0"/>
        <v>0.04318630663464053</v>
      </c>
      <c r="D16" s="16"/>
      <c r="E16" s="50">
        <f t="shared" si="2"/>
        <v>0</v>
      </c>
    </row>
    <row r="17" spans="1:5" ht="18" customHeight="1">
      <c r="A17" s="25" t="s">
        <v>78</v>
      </c>
      <c r="B17" s="16">
        <v>31185</v>
      </c>
      <c r="C17" s="50">
        <f t="shared" si="0"/>
        <v>0.016326600787999183</v>
      </c>
      <c r="D17" s="16"/>
      <c r="E17" s="50">
        <f t="shared" si="2"/>
        <v>0</v>
      </c>
    </row>
    <row r="18" spans="1:5" ht="18" customHeight="1">
      <c r="A18" s="25" t="s">
        <v>79</v>
      </c>
      <c r="B18" s="16"/>
      <c r="C18" s="50">
        <f t="shared" si="0"/>
        <v>0</v>
      </c>
      <c r="D18" s="16"/>
      <c r="E18" s="50">
        <f t="shared" si="2"/>
        <v>0</v>
      </c>
    </row>
    <row r="19" spans="1:5" ht="33">
      <c r="A19" s="25" t="s">
        <v>80</v>
      </c>
      <c r="B19" s="16">
        <v>13680</v>
      </c>
      <c r="C19" s="50">
        <f t="shared" si="0"/>
        <v>0.007162029782902962</v>
      </c>
      <c r="D19" s="16"/>
      <c r="E19" s="50">
        <f t="shared" si="2"/>
        <v>0</v>
      </c>
    </row>
    <row r="20" spans="1:5" ht="18" customHeight="1">
      <c r="A20" s="25" t="s">
        <v>44</v>
      </c>
      <c r="B20" s="16">
        <v>28750</v>
      </c>
      <c r="C20" s="50">
        <f t="shared" si="0"/>
        <v>0.01505178042825001</v>
      </c>
      <c r="D20" s="16"/>
      <c r="E20" s="50">
        <f t="shared" si="2"/>
        <v>0</v>
      </c>
    </row>
    <row r="21" spans="1:5" ht="18" customHeight="1">
      <c r="A21" s="24" t="s">
        <v>68</v>
      </c>
      <c r="B21" s="16">
        <f>SUM(B22:B27)</f>
        <v>855506</v>
      </c>
      <c r="C21" s="50">
        <f t="shared" si="0"/>
        <v>0.4478917727669723</v>
      </c>
      <c r="D21" s="16">
        <f>SUM(D22:D27)</f>
        <v>1034438</v>
      </c>
      <c r="E21" s="50">
        <f>SUM(E22:E27)</f>
        <v>0.7217113598009064</v>
      </c>
    </row>
    <row r="22" spans="1:5" ht="18" customHeight="1">
      <c r="A22" s="25" t="s">
        <v>42</v>
      </c>
      <c r="B22" s="16">
        <v>2160</v>
      </c>
      <c r="C22" s="50">
        <f t="shared" si="0"/>
        <v>0.0011308468078267834</v>
      </c>
      <c r="D22" s="16">
        <v>0</v>
      </c>
      <c r="E22" s="50">
        <f aca="true" t="shared" si="3" ref="E22:E27">D22/$D$71*100</f>
        <v>0</v>
      </c>
    </row>
    <row r="23" spans="1:5" ht="18" customHeight="1">
      <c r="A23" s="25" t="s">
        <v>43</v>
      </c>
      <c r="B23" s="16">
        <v>667626</v>
      </c>
      <c r="C23" s="50">
        <f t="shared" si="0"/>
        <v>0.3495290420935945</v>
      </c>
      <c r="D23" s="16">
        <v>957426</v>
      </c>
      <c r="E23" s="50">
        <f t="shared" si="3"/>
        <v>0.6679812810132097</v>
      </c>
    </row>
    <row r="24" spans="1:5" ht="18" customHeight="1">
      <c r="A24" s="25" t="s">
        <v>77</v>
      </c>
      <c r="B24" s="16">
        <v>113065</v>
      </c>
      <c r="C24" s="50">
        <f t="shared" si="0"/>
        <v>0.05919407144765521</v>
      </c>
      <c r="D24" s="16">
        <v>62462</v>
      </c>
      <c r="E24" s="50">
        <f t="shared" si="3"/>
        <v>0.04357876929877308</v>
      </c>
    </row>
    <row r="25" spans="1:5" ht="18" customHeight="1">
      <c r="A25" s="25" t="s">
        <v>78</v>
      </c>
      <c r="B25" s="16">
        <v>14676</v>
      </c>
      <c r="C25" s="50">
        <f t="shared" si="0"/>
        <v>0.007683475810956422</v>
      </c>
      <c r="D25" s="16">
        <v>0</v>
      </c>
      <c r="E25" s="50">
        <f t="shared" si="3"/>
        <v>0</v>
      </c>
    </row>
    <row r="26" spans="1:5" ht="35.25" customHeight="1">
      <c r="A26" s="25" t="s">
        <v>80</v>
      </c>
      <c r="B26" s="26">
        <v>26315</v>
      </c>
      <c r="C26" s="50">
        <f t="shared" si="0"/>
        <v>0.013776960068500837</v>
      </c>
      <c r="D26" s="26">
        <v>0</v>
      </c>
      <c r="E26" s="50">
        <f t="shared" si="3"/>
        <v>0</v>
      </c>
    </row>
    <row r="27" spans="1:5" ht="18" customHeight="1">
      <c r="A27" s="25" t="s">
        <v>44</v>
      </c>
      <c r="B27" s="16">
        <v>31664</v>
      </c>
      <c r="C27" s="50">
        <f t="shared" si="0"/>
        <v>0.016577376538438552</v>
      </c>
      <c r="D27" s="16">
        <v>14550</v>
      </c>
      <c r="E27" s="50">
        <f t="shared" si="3"/>
        <v>0.010151309488923638</v>
      </c>
    </row>
    <row r="28" spans="1:5" ht="18" customHeight="1">
      <c r="A28" s="24" t="s">
        <v>51</v>
      </c>
      <c r="B28" s="16">
        <f>SUM(B29)</f>
        <v>0</v>
      </c>
      <c r="C28" s="50">
        <f t="shared" si="0"/>
        <v>0</v>
      </c>
      <c r="D28" s="16">
        <f>SUM(D29)</f>
        <v>0</v>
      </c>
      <c r="E28" s="50">
        <f>E29</f>
        <v>0</v>
      </c>
    </row>
    <row r="29" spans="1:5" ht="36" customHeight="1">
      <c r="A29" s="25" t="s">
        <v>80</v>
      </c>
      <c r="B29" s="26"/>
      <c r="C29" s="50">
        <f t="shared" si="0"/>
        <v>0</v>
      </c>
      <c r="D29" s="26"/>
      <c r="E29" s="50">
        <f>D29/$D$71*100</f>
        <v>0</v>
      </c>
    </row>
    <row r="30" spans="1:5" ht="18" customHeight="1">
      <c r="A30" s="24" t="s">
        <v>69</v>
      </c>
      <c r="B30" s="16">
        <f>SUM(B31:B36)</f>
        <v>1066115</v>
      </c>
      <c r="C30" s="50">
        <f t="shared" si="0"/>
        <v>0.558154048391783</v>
      </c>
      <c r="D30" s="16">
        <f>SUM(D31:D36)</f>
        <v>0</v>
      </c>
      <c r="E30" s="50">
        <f>SUM(E31:E36)</f>
        <v>0</v>
      </c>
    </row>
    <row r="31" spans="1:5" ht="18" customHeight="1">
      <c r="A31" s="25" t="s">
        <v>42</v>
      </c>
      <c r="B31" s="16"/>
      <c r="C31" s="50">
        <f t="shared" si="0"/>
        <v>0</v>
      </c>
      <c r="D31" s="16"/>
      <c r="E31" s="50">
        <f aca="true" t="shared" si="4" ref="E31:E36">D31/$D$71*100</f>
        <v>0</v>
      </c>
    </row>
    <row r="32" spans="1:5" ht="18" customHeight="1">
      <c r="A32" s="25" t="s">
        <v>43</v>
      </c>
      <c r="B32" s="16">
        <v>945381</v>
      </c>
      <c r="C32" s="50">
        <f t="shared" si="0"/>
        <v>0.49494494723615384</v>
      </c>
      <c r="D32" s="16"/>
      <c r="E32" s="50">
        <f t="shared" si="4"/>
        <v>0</v>
      </c>
    </row>
    <row r="33" spans="1:5" ht="18" customHeight="1">
      <c r="A33" s="25" t="s">
        <v>77</v>
      </c>
      <c r="B33" s="16"/>
      <c r="C33" s="50">
        <f t="shared" si="0"/>
        <v>0</v>
      </c>
      <c r="D33" s="16"/>
      <c r="E33" s="50">
        <f t="shared" si="4"/>
        <v>0</v>
      </c>
    </row>
    <row r="34" spans="1:5" ht="18" customHeight="1">
      <c r="A34" s="25" t="s">
        <v>78</v>
      </c>
      <c r="B34" s="16"/>
      <c r="C34" s="50">
        <f t="shared" si="0"/>
        <v>0</v>
      </c>
      <c r="D34" s="16"/>
      <c r="E34" s="50">
        <f t="shared" si="4"/>
        <v>0</v>
      </c>
    </row>
    <row r="35" spans="1:5" ht="36" customHeight="1">
      <c r="A35" s="25" t="s">
        <v>80</v>
      </c>
      <c r="B35" s="26"/>
      <c r="C35" s="50">
        <f t="shared" si="0"/>
        <v>0</v>
      </c>
      <c r="D35" s="26"/>
      <c r="E35" s="50">
        <f t="shared" si="4"/>
        <v>0</v>
      </c>
    </row>
    <row r="36" spans="1:5" ht="18" customHeight="1">
      <c r="A36" s="25" t="s">
        <v>44</v>
      </c>
      <c r="B36" s="16">
        <v>120734</v>
      </c>
      <c r="C36" s="50">
        <f aca="true" t="shared" si="5" ref="C36:C57">B36/$B$71*100</f>
        <v>0.06320910115562911</v>
      </c>
      <c r="D36" s="16"/>
      <c r="E36" s="50">
        <f t="shared" si="4"/>
        <v>0</v>
      </c>
    </row>
    <row r="37" spans="1:5" ht="18" customHeight="1">
      <c r="A37" s="23" t="s">
        <v>47</v>
      </c>
      <c r="B37" s="15">
        <f>B38+B45+B49</f>
        <v>0</v>
      </c>
      <c r="C37" s="49">
        <f t="shared" si="5"/>
        <v>0</v>
      </c>
      <c r="D37" s="15">
        <f>D38+D45+D49</f>
        <v>0</v>
      </c>
      <c r="E37" s="49">
        <f>D37/$B$71*100</f>
        <v>0</v>
      </c>
    </row>
    <row r="38" spans="1:5" ht="18" customHeight="1">
      <c r="A38" s="24" t="s">
        <v>70</v>
      </c>
      <c r="B38" s="16">
        <f>SUM(B39:B44)</f>
        <v>0</v>
      </c>
      <c r="C38" s="50">
        <f t="shared" si="5"/>
        <v>0</v>
      </c>
      <c r="D38" s="16">
        <f>SUM(D39:D44)</f>
        <v>0</v>
      </c>
      <c r="E38" s="50">
        <f>SUM(E39:E44)</f>
        <v>0</v>
      </c>
    </row>
    <row r="39" spans="1:5" ht="18" customHeight="1">
      <c r="A39" s="25" t="s">
        <v>42</v>
      </c>
      <c r="B39" s="16"/>
      <c r="C39" s="50">
        <f t="shared" si="5"/>
        <v>0</v>
      </c>
      <c r="D39" s="16"/>
      <c r="E39" s="50">
        <f aca="true" t="shared" si="6" ref="E39:E44">D39/$D$71*100</f>
        <v>0</v>
      </c>
    </row>
    <row r="40" spans="1:5" ht="18" customHeight="1">
      <c r="A40" s="25" t="s">
        <v>43</v>
      </c>
      <c r="B40" s="16"/>
      <c r="C40" s="50">
        <f t="shared" si="5"/>
        <v>0</v>
      </c>
      <c r="D40" s="16"/>
      <c r="E40" s="50">
        <f t="shared" si="6"/>
        <v>0</v>
      </c>
    </row>
    <row r="41" spans="1:5" ht="18" customHeight="1">
      <c r="A41" s="25" t="s">
        <v>77</v>
      </c>
      <c r="B41" s="16"/>
      <c r="C41" s="50">
        <f t="shared" si="5"/>
        <v>0</v>
      </c>
      <c r="D41" s="16"/>
      <c r="E41" s="50">
        <f t="shared" si="6"/>
        <v>0</v>
      </c>
    </row>
    <row r="42" spans="1:5" ht="18" customHeight="1">
      <c r="A42" s="25" t="s">
        <v>78</v>
      </c>
      <c r="B42" s="16"/>
      <c r="C42" s="50">
        <f t="shared" si="5"/>
        <v>0</v>
      </c>
      <c r="D42" s="16"/>
      <c r="E42" s="50">
        <f t="shared" si="6"/>
        <v>0</v>
      </c>
    </row>
    <row r="43" spans="1:5" ht="36.75" customHeight="1">
      <c r="A43" s="25" t="s">
        <v>80</v>
      </c>
      <c r="B43" s="26"/>
      <c r="C43" s="50">
        <f t="shared" si="5"/>
        <v>0</v>
      </c>
      <c r="D43" s="26"/>
      <c r="E43" s="50">
        <f t="shared" si="6"/>
        <v>0</v>
      </c>
    </row>
    <row r="44" spans="1:5" ht="18" customHeight="1">
      <c r="A44" s="25" t="s">
        <v>44</v>
      </c>
      <c r="B44" s="16"/>
      <c r="C44" s="50">
        <f t="shared" si="5"/>
        <v>0</v>
      </c>
      <c r="D44" s="16"/>
      <c r="E44" s="50">
        <f t="shared" si="6"/>
        <v>0</v>
      </c>
    </row>
    <row r="45" spans="1:5" ht="18" customHeight="1">
      <c r="A45" s="24" t="s">
        <v>71</v>
      </c>
      <c r="B45" s="16">
        <f>SUM(B46:B48)</f>
        <v>0</v>
      </c>
      <c r="C45" s="50">
        <f t="shared" si="5"/>
        <v>0</v>
      </c>
      <c r="D45" s="16">
        <f>SUM(D46:D48)</f>
        <v>0</v>
      </c>
      <c r="E45" s="50">
        <f>SUM(E46:E48)</f>
        <v>0</v>
      </c>
    </row>
    <row r="46" spans="1:5" ht="18" customHeight="1">
      <c r="A46" s="25" t="s">
        <v>42</v>
      </c>
      <c r="B46" s="16"/>
      <c r="C46" s="50">
        <f t="shared" si="5"/>
        <v>0</v>
      </c>
      <c r="D46" s="16"/>
      <c r="E46" s="50">
        <f>D46/$D$71*100</f>
        <v>0</v>
      </c>
    </row>
    <row r="47" spans="1:5" ht="18" customHeight="1">
      <c r="A47" s="25" t="s">
        <v>43</v>
      </c>
      <c r="B47" s="16"/>
      <c r="C47" s="50">
        <f t="shared" si="5"/>
        <v>0</v>
      </c>
      <c r="D47" s="16"/>
      <c r="E47" s="50">
        <f>D47/$D$71*100</f>
        <v>0</v>
      </c>
    </row>
    <row r="48" spans="1:5" ht="18" customHeight="1">
      <c r="A48" s="25" t="s">
        <v>44</v>
      </c>
      <c r="B48" s="16"/>
      <c r="C48" s="50">
        <f t="shared" si="5"/>
        <v>0</v>
      </c>
      <c r="D48" s="16"/>
      <c r="E48" s="50">
        <f>D48/$D$71*100</f>
        <v>0</v>
      </c>
    </row>
    <row r="49" spans="1:5" ht="18" customHeight="1">
      <c r="A49" s="24" t="s">
        <v>29</v>
      </c>
      <c r="B49" s="16">
        <f>SUM(B50:B56)</f>
        <v>0</v>
      </c>
      <c r="C49" s="50">
        <f t="shared" si="5"/>
        <v>0</v>
      </c>
      <c r="D49" s="16">
        <f>SUM(D50:D56)</f>
        <v>0</v>
      </c>
      <c r="E49" s="50">
        <f>SUM(E50:E56)</f>
        <v>0</v>
      </c>
    </row>
    <row r="50" spans="1:5" ht="18" customHeight="1">
      <c r="A50" s="25" t="s">
        <v>42</v>
      </c>
      <c r="B50" s="16"/>
      <c r="C50" s="50">
        <f t="shared" si="5"/>
        <v>0</v>
      </c>
      <c r="D50" s="16"/>
      <c r="E50" s="50">
        <f aca="true" t="shared" si="7" ref="E50:E56">D50/$D$71*100</f>
        <v>0</v>
      </c>
    </row>
    <row r="51" spans="1:5" ht="18" customHeight="1">
      <c r="A51" s="25" t="s">
        <v>43</v>
      </c>
      <c r="B51" s="16"/>
      <c r="C51" s="50">
        <f t="shared" si="5"/>
        <v>0</v>
      </c>
      <c r="D51" s="16"/>
      <c r="E51" s="50">
        <f t="shared" si="7"/>
        <v>0</v>
      </c>
    </row>
    <row r="52" spans="1:5" ht="18" customHeight="1">
      <c r="A52" s="25" t="s">
        <v>77</v>
      </c>
      <c r="B52" s="16"/>
      <c r="C52" s="50">
        <f t="shared" si="5"/>
        <v>0</v>
      </c>
      <c r="D52" s="16"/>
      <c r="E52" s="50">
        <f t="shared" si="7"/>
        <v>0</v>
      </c>
    </row>
    <row r="53" spans="1:5" ht="18" customHeight="1">
      <c r="A53" s="25" t="s">
        <v>78</v>
      </c>
      <c r="B53" s="16"/>
      <c r="C53" s="50">
        <f t="shared" si="5"/>
        <v>0</v>
      </c>
      <c r="D53" s="16"/>
      <c r="E53" s="50">
        <f t="shared" si="7"/>
        <v>0</v>
      </c>
    </row>
    <row r="54" spans="1:5" ht="18" customHeight="1">
      <c r="A54" s="25" t="s">
        <v>79</v>
      </c>
      <c r="B54" s="16"/>
      <c r="C54" s="50">
        <f t="shared" si="5"/>
        <v>0</v>
      </c>
      <c r="D54" s="16"/>
      <c r="E54" s="50">
        <f t="shared" si="7"/>
        <v>0</v>
      </c>
    </row>
    <row r="55" spans="1:5" ht="37.5" customHeight="1">
      <c r="A55" s="25" t="s">
        <v>80</v>
      </c>
      <c r="B55" s="26"/>
      <c r="C55" s="50">
        <f t="shared" si="5"/>
        <v>0</v>
      </c>
      <c r="D55" s="26"/>
      <c r="E55" s="50">
        <f t="shared" si="7"/>
        <v>0</v>
      </c>
    </row>
    <row r="56" spans="1:5" ht="18" customHeight="1">
      <c r="A56" s="25" t="s">
        <v>44</v>
      </c>
      <c r="B56" s="16"/>
      <c r="C56" s="50">
        <f t="shared" si="5"/>
        <v>0</v>
      </c>
      <c r="D56" s="16"/>
      <c r="E56" s="50">
        <f t="shared" si="7"/>
        <v>0</v>
      </c>
    </row>
    <row r="57" spans="1:5" ht="18" customHeight="1">
      <c r="A57" s="9" t="s">
        <v>24</v>
      </c>
      <c r="B57" s="15">
        <f>B58+B60</f>
        <v>66166889</v>
      </c>
      <c r="C57" s="49">
        <f t="shared" si="5"/>
        <v>34.64102555994403</v>
      </c>
      <c r="D57" s="15">
        <f>D58+D60</f>
        <v>27453040</v>
      </c>
      <c r="E57" s="49">
        <f>E58+E60</f>
        <v>19.153560512151216</v>
      </c>
    </row>
    <row r="58" spans="1:5" ht="18" customHeight="1">
      <c r="A58" s="24" t="s">
        <v>48</v>
      </c>
      <c r="B58" s="16">
        <f>B59</f>
        <v>66166889</v>
      </c>
      <c r="C58" s="50">
        <f>SUM(C59)</f>
        <v>34.64102555994403</v>
      </c>
      <c r="D58" s="16">
        <f>D59</f>
        <v>27453040</v>
      </c>
      <c r="E58" s="50">
        <f>E59</f>
        <v>19.153560512151216</v>
      </c>
    </row>
    <row r="59" spans="1:5" ht="18" customHeight="1">
      <c r="A59" s="25" t="s">
        <v>81</v>
      </c>
      <c r="B59" s="16">
        <v>66166889</v>
      </c>
      <c r="C59" s="50">
        <f>B59/$B$71*100</f>
        <v>34.64102555994403</v>
      </c>
      <c r="D59" s="16">
        <v>27453040</v>
      </c>
      <c r="E59" s="50">
        <f>D59/$D$71*100</f>
        <v>19.153560512151216</v>
      </c>
    </row>
    <row r="60" spans="1:5" ht="18" customHeight="1">
      <c r="A60" s="24" t="s">
        <v>49</v>
      </c>
      <c r="B60" s="16">
        <f>SUM(B61)</f>
        <v>0</v>
      </c>
      <c r="C60" s="50">
        <f>SUM(C61)</f>
        <v>0</v>
      </c>
      <c r="D60" s="16">
        <f>SUM(D61)</f>
        <v>0</v>
      </c>
      <c r="E60" s="50">
        <f>E61</f>
        <v>0</v>
      </c>
    </row>
    <row r="61" spans="1:5" ht="18" customHeight="1">
      <c r="A61" s="25" t="s">
        <v>81</v>
      </c>
      <c r="B61" s="16"/>
      <c r="C61" s="50">
        <f>B61/$B$71*100</f>
        <v>0</v>
      </c>
      <c r="D61" s="16"/>
      <c r="E61" s="50">
        <f>D61/$D$71*100</f>
        <v>0</v>
      </c>
    </row>
    <row r="62" spans="1:5" ht="18" customHeight="1">
      <c r="A62" s="21" t="s">
        <v>41</v>
      </c>
      <c r="B62" s="15">
        <f>SUM(B63)</f>
        <v>43128865</v>
      </c>
      <c r="C62" s="49">
        <f>B62/$B$71*100</f>
        <v>22.57969412520476</v>
      </c>
      <c r="D62" s="15">
        <f>SUM(D63)</f>
        <v>44359678</v>
      </c>
      <c r="E62" s="49">
        <f>E63</f>
        <v>30.94905980804104</v>
      </c>
    </row>
    <row r="63" spans="1:5" ht="18" customHeight="1">
      <c r="A63" s="24" t="s">
        <v>50</v>
      </c>
      <c r="B63" s="16">
        <f>SUM(B64:B70)</f>
        <v>43128865</v>
      </c>
      <c r="C63" s="50">
        <f>SUM(C64:C70)</f>
        <v>22.579694125204764</v>
      </c>
      <c r="D63" s="16">
        <f>SUM(D64:D70)</f>
        <v>44359678</v>
      </c>
      <c r="E63" s="50">
        <f>SUM(E64:E70)</f>
        <v>30.94905980804104</v>
      </c>
    </row>
    <row r="64" spans="1:5" ht="18" customHeight="1">
      <c r="A64" s="25" t="s">
        <v>42</v>
      </c>
      <c r="B64" s="16">
        <v>30874170</v>
      </c>
      <c r="C64" s="50">
        <f aca="true" t="shared" si="8" ref="C64:C71">B64/$B$71*100</f>
        <v>16.16386879111178</v>
      </c>
      <c r="D64" s="16">
        <v>30593971</v>
      </c>
      <c r="E64" s="50">
        <f aca="true" t="shared" si="9" ref="E64:E70">D64/$D$71*100</f>
        <v>21.344939389426433</v>
      </c>
    </row>
    <row r="65" spans="1:5" ht="18" customHeight="1">
      <c r="A65" s="25" t="s">
        <v>43</v>
      </c>
      <c r="B65" s="16">
        <v>10657071</v>
      </c>
      <c r="C65" s="50">
        <f t="shared" si="8"/>
        <v>5.579404963487679</v>
      </c>
      <c r="D65" s="16">
        <v>10336780</v>
      </c>
      <c r="E65" s="50">
        <f t="shared" si="9"/>
        <v>7.2118111958017925</v>
      </c>
    </row>
    <row r="66" spans="1:5" ht="18" customHeight="1">
      <c r="A66" s="25" t="s">
        <v>77</v>
      </c>
      <c r="B66" s="16">
        <v>1467137</v>
      </c>
      <c r="C66" s="50">
        <f t="shared" si="8"/>
        <v>0.7681051819882239</v>
      </c>
      <c r="D66" s="16">
        <v>3232151</v>
      </c>
      <c r="E66" s="50">
        <f t="shared" si="9"/>
        <v>2.2550216574525104</v>
      </c>
    </row>
    <row r="67" spans="1:5" ht="18" customHeight="1">
      <c r="A67" s="25" t="s">
        <v>78</v>
      </c>
      <c r="B67" s="16">
        <v>49281</v>
      </c>
      <c r="C67" s="50">
        <f t="shared" si="8"/>
        <v>0.02580058404468135</v>
      </c>
      <c r="D67" s="16">
        <v>119883</v>
      </c>
      <c r="E67" s="50">
        <f t="shared" si="9"/>
        <v>0.08364051102822216</v>
      </c>
    </row>
    <row r="68" spans="1:5" ht="18" customHeight="1">
      <c r="A68" s="25" t="s">
        <v>79</v>
      </c>
      <c r="B68" s="16">
        <v>37630</v>
      </c>
      <c r="C68" s="50">
        <f t="shared" si="8"/>
        <v>0.01970081730487123</v>
      </c>
      <c r="D68" s="16">
        <v>35160</v>
      </c>
      <c r="E68" s="50">
        <f t="shared" si="9"/>
        <v>0.0245305870536464</v>
      </c>
    </row>
    <row r="69" spans="1:5" ht="28.5">
      <c r="A69" s="74" t="s">
        <v>80</v>
      </c>
      <c r="B69" s="26">
        <v>0</v>
      </c>
      <c r="C69" s="51">
        <f t="shared" si="8"/>
        <v>0</v>
      </c>
      <c r="D69" s="26">
        <v>0</v>
      </c>
      <c r="E69" s="50">
        <f t="shared" si="9"/>
        <v>0</v>
      </c>
    </row>
    <row r="70" spans="1:5" ht="18" customHeight="1">
      <c r="A70" s="25" t="s">
        <v>44</v>
      </c>
      <c r="B70" s="16">
        <v>43576</v>
      </c>
      <c r="C70" s="50">
        <f t="shared" si="8"/>
        <v>0.022813787267527738</v>
      </c>
      <c r="D70" s="16">
        <v>41733</v>
      </c>
      <c r="E70" s="50">
        <f t="shared" si="9"/>
        <v>0.029116467278436437</v>
      </c>
    </row>
    <row r="71" spans="1:5" ht="18" customHeight="1" thickBot="1">
      <c r="A71" s="22" t="s">
        <v>76</v>
      </c>
      <c r="B71" s="31">
        <f>B4+B37+B57+B62</f>
        <v>191007304</v>
      </c>
      <c r="C71" s="52">
        <f t="shared" si="8"/>
        <v>100</v>
      </c>
      <c r="D71" s="31">
        <f>D4+D37+D57+D62</f>
        <v>143331262</v>
      </c>
      <c r="E71" s="52">
        <f>E4+E37+E57+E62</f>
        <v>100</v>
      </c>
    </row>
    <row r="72" spans="1:5" s="13" customFormat="1" ht="18" customHeight="1">
      <c r="A72" s="62"/>
      <c r="B72" s="62"/>
      <c r="C72" s="62"/>
      <c r="D72" s="62"/>
      <c r="E72" s="62"/>
    </row>
    <row r="73" spans="1:5" s="13" customFormat="1" ht="18" customHeight="1">
      <c r="A73" s="61"/>
      <c r="B73" s="61"/>
      <c r="C73" s="61"/>
      <c r="D73" s="61"/>
      <c r="E73" s="61"/>
    </row>
    <row r="74" spans="1:5" ht="30" customHeight="1">
      <c r="A74" s="7"/>
      <c r="B74" s="7"/>
      <c r="C74" s="7"/>
      <c r="D74" s="7"/>
      <c r="E74" s="73"/>
    </row>
    <row r="75" spans="1:4" ht="19.5" customHeight="1">
      <c r="A75" s="3"/>
      <c r="B75" s="3"/>
      <c r="C75" s="3"/>
      <c r="D75" s="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mergeCells count="2">
    <mergeCell ref="A1:E1"/>
    <mergeCell ref="A2:C2"/>
  </mergeCells>
  <printOptions horizont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9">
      <selection activeCell="A22" sqref="A22"/>
    </sheetView>
  </sheetViews>
  <sheetFormatPr defaultColWidth="9.00390625" defaultRowHeight="16.5"/>
  <cols>
    <col min="1" max="1" width="46.625" style="1" customWidth="1"/>
    <col min="2" max="3" width="18.625" style="1" customWidth="1"/>
    <col min="4" max="16384" width="8.875" style="1" customWidth="1"/>
  </cols>
  <sheetData>
    <row r="1" spans="1:5" ht="24.75" customHeight="1">
      <c r="A1" s="75" t="s">
        <v>170</v>
      </c>
      <c r="B1" s="75"/>
      <c r="C1" s="75"/>
      <c r="D1" s="72"/>
      <c r="E1" s="72"/>
    </row>
    <row r="2" spans="1:3" ht="30" customHeight="1" thickBot="1">
      <c r="A2" s="39" t="s">
        <v>171</v>
      </c>
      <c r="B2" s="39"/>
      <c r="C2" s="39"/>
    </row>
    <row r="3" spans="1:3" s="2" customFormat="1" ht="30" customHeight="1">
      <c r="A3" s="20" t="s">
        <v>7</v>
      </c>
      <c r="B3" s="19" t="s">
        <v>165</v>
      </c>
      <c r="C3" s="19" t="s">
        <v>164</v>
      </c>
    </row>
    <row r="4" spans="1:3" ht="30" customHeight="1">
      <c r="A4" s="9" t="s">
        <v>30</v>
      </c>
      <c r="B4" s="16"/>
      <c r="C4" s="16"/>
    </row>
    <row r="5" spans="1:3" ht="30" customHeight="1">
      <c r="A5" s="14" t="s">
        <v>11</v>
      </c>
      <c r="B5" s="16">
        <v>-21041668</v>
      </c>
      <c r="C5" s="16">
        <v>-4066649</v>
      </c>
    </row>
    <row r="6" spans="1:3" ht="30" customHeight="1">
      <c r="A6" s="14" t="s">
        <v>12</v>
      </c>
      <c r="B6" s="16">
        <f>SUM(B7:B8)</f>
        <v>12372408</v>
      </c>
      <c r="C6" s="16">
        <v>1739838</v>
      </c>
    </row>
    <row r="7" spans="1:3" ht="30" customHeight="1">
      <c r="A7" s="12" t="s">
        <v>13</v>
      </c>
      <c r="B7" s="16">
        <v>5333051</v>
      </c>
      <c r="C7" s="16">
        <v>-5333051</v>
      </c>
    </row>
    <row r="8" spans="1:3" ht="30" customHeight="1">
      <c r="A8" s="12" t="s">
        <v>14</v>
      </c>
      <c r="B8" s="16">
        <v>7039357</v>
      </c>
      <c r="C8" s="16">
        <v>7072889</v>
      </c>
    </row>
    <row r="9" spans="1:3" ht="30" customHeight="1">
      <c r="A9" s="53" t="s">
        <v>153</v>
      </c>
      <c r="B9" s="15">
        <f>B5+B6</f>
        <v>-8669260</v>
      </c>
      <c r="C9" s="15">
        <f>C5+C6</f>
        <v>-2326811</v>
      </c>
    </row>
    <row r="10" spans="1:3" ht="30" customHeight="1">
      <c r="A10" s="9" t="s">
        <v>31</v>
      </c>
      <c r="B10" s="16"/>
      <c r="C10" s="16"/>
    </row>
    <row r="11" spans="1:3" ht="30" customHeight="1">
      <c r="A11" s="14" t="s">
        <v>86</v>
      </c>
      <c r="B11" s="16"/>
      <c r="C11" s="16"/>
    </row>
    <row r="12" spans="1:3" ht="30" customHeight="1">
      <c r="A12" s="14" t="s">
        <v>84</v>
      </c>
      <c r="B12" s="16">
        <v>-120801</v>
      </c>
      <c r="C12" s="16">
        <v>-122601</v>
      </c>
    </row>
    <row r="13" spans="1:3" ht="30" customHeight="1">
      <c r="A13" s="14" t="s">
        <v>85</v>
      </c>
      <c r="B13" s="16"/>
      <c r="C13" s="16"/>
    </row>
    <row r="14" spans="1:3" ht="30" customHeight="1">
      <c r="A14" s="14" t="s">
        <v>87</v>
      </c>
      <c r="B14" s="16">
        <v>1040837</v>
      </c>
      <c r="C14" s="16">
        <v>217969</v>
      </c>
    </row>
    <row r="15" spans="1:3" ht="30" customHeight="1">
      <c r="A15" s="53" t="s">
        <v>154</v>
      </c>
      <c r="B15" s="15">
        <f>SUM(B11:B14)</f>
        <v>920036</v>
      </c>
      <c r="C15" s="15">
        <f>SUM(C11:C14)</f>
        <v>95368</v>
      </c>
    </row>
    <row r="16" spans="1:3" ht="30" customHeight="1">
      <c r="A16" s="9" t="s">
        <v>8</v>
      </c>
      <c r="B16" s="15">
        <f>B9+B15</f>
        <v>-7749224</v>
      </c>
      <c r="C16" s="15">
        <f>C9+C15</f>
        <v>-2231443</v>
      </c>
    </row>
    <row r="17" spans="1:3" ht="30" customHeight="1">
      <c r="A17" s="9" t="s">
        <v>10</v>
      </c>
      <c r="B17" s="15">
        <v>52749525</v>
      </c>
      <c r="C17" s="15">
        <v>54980968</v>
      </c>
    </row>
    <row r="18" spans="1:3" ht="30" customHeight="1">
      <c r="A18" s="9" t="s">
        <v>9</v>
      </c>
      <c r="B18" s="15">
        <f>B16+B17</f>
        <v>45000301</v>
      </c>
      <c r="C18" s="15">
        <f>C16+C17</f>
        <v>52749525</v>
      </c>
    </row>
    <row r="19" spans="1:3" ht="30" customHeight="1" thickBot="1">
      <c r="A19" s="17"/>
      <c r="B19" s="31"/>
      <c r="C19" s="31"/>
    </row>
    <row r="20" spans="1:5" ht="30" customHeight="1">
      <c r="A20" s="61"/>
      <c r="B20" s="61"/>
      <c r="C20" s="61"/>
      <c r="D20" s="61"/>
      <c r="E20" s="61"/>
    </row>
    <row r="21" spans="1:5" ht="30" customHeight="1">
      <c r="A21" s="61"/>
      <c r="B21" s="61"/>
      <c r="C21" s="61"/>
      <c r="D21" s="61"/>
      <c r="E21" s="61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1">
    <mergeCell ref="A1:C1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0">
      <selection activeCell="H17" sqref="H17"/>
    </sheetView>
  </sheetViews>
  <sheetFormatPr defaultColWidth="9.00390625" defaultRowHeight="16.5"/>
  <cols>
    <col min="1" max="1" width="24.25390625" style="1" customWidth="1"/>
    <col min="2" max="2" width="18.625" style="1" customWidth="1"/>
    <col min="3" max="3" width="9.625" style="1" customWidth="1"/>
    <col min="4" max="4" width="18.625" style="1" customWidth="1"/>
    <col min="5" max="5" width="9.625" style="1" customWidth="1"/>
    <col min="6" max="16384" width="8.875" style="1" customWidth="1"/>
  </cols>
  <sheetData>
    <row r="1" spans="1:5" ht="24.75" customHeight="1">
      <c r="A1" s="79" t="s">
        <v>162</v>
      </c>
      <c r="B1" s="79"/>
      <c r="C1" s="79"/>
      <c r="D1" s="80"/>
      <c r="E1" s="80"/>
    </row>
    <row r="2" spans="1:5" ht="30" customHeight="1">
      <c r="A2" s="82" t="s">
        <v>142</v>
      </c>
      <c r="B2" s="82"/>
      <c r="C2" s="82"/>
      <c r="D2" s="70"/>
      <c r="E2" s="71" t="s">
        <v>141</v>
      </c>
    </row>
    <row r="3" spans="1:5" s="2" customFormat="1" ht="33">
      <c r="A3" s="66" t="s">
        <v>0</v>
      </c>
      <c r="B3" s="67" t="s">
        <v>166</v>
      </c>
      <c r="C3" s="68" t="s">
        <v>1</v>
      </c>
      <c r="D3" s="67" t="s">
        <v>164</v>
      </c>
      <c r="E3" s="69" t="s">
        <v>1</v>
      </c>
    </row>
    <row r="4" spans="1:5" s="2" customFormat="1" ht="24.75" customHeight="1">
      <c r="A4" s="29" t="s">
        <v>83</v>
      </c>
      <c r="B4" s="15">
        <f>SUM(B5+B10+B12)</f>
        <v>45243703</v>
      </c>
      <c r="C4" s="36">
        <f aca="true" t="shared" si="0" ref="C4:C23">B4/$B$14*100</f>
        <v>100</v>
      </c>
      <c r="D4" s="15">
        <f>SUM(D5+D10+D12)</f>
        <v>58205177</v>
      </c>
      <c r="E4" s="63">
        <f>E5+E10+E12</f>
        <v>100</v>
      </c>
    </row>
    <row r="5" spans="1:5" ht="24.75" customHeight="1">
      <c r="A5" s="9" t="s">
        <v>2</v>
      </c>
      <c r="B5" s="15">
        <f>SUM(B6:B9)</f>
        <v>45000301</v>
      </c>
      <c r="C5" s="36">
        <f t="shared" si="0"/>
        <v>99.46202016223118</v>
      </c>
      <c r="D5" s="15">
        <f>SUM(D6:D9)</f>
        <v>58082576</v>
      </c>
      <c r="E5" s="63">
        <f>SUM(E6:E9)</f>
        <v>99.7893640972864</v>
      </c>
    </row>
    <row r="6" spans="1:5" ht="24.75" customHeight="1">
      <c r="A6" s="12" t="s">
        <v>17</v>
      </c>
      <c r="B6" s="16">
        <v>45000301</v>
      </c>
      <c r="C6" s="37">
        <f t="shared" si="0"/>
        <v>99.46202016223118</v>
      </c>
      <c r="D6" s="16">
        <v>52749525</v>
      </c>
      <c r="E6" s="64">
        <f>D6/$D$14*100</f>
        <v>90.62686124981632</v>
      </c>
    </row>
    <row r="7" spans="1:5" ht="24.75" customHeight="1">
      <c r="A7" s="12" t="s">
        <v>15</v>
      </c>
      <c r="B7" s="16">
        <v>0</v>
      </c>
      <c r="C7" s="37">
        <f t="shared" si="0"/>
        <v>0</v>
      </c>
      <c r="D7" s="16">
        <v>0</v>
      </c>
      <c r="E7" s="64">
        <f>D7/$D$14*100</f>
        <v>0</v>
      </c>
    </row>
    <row r="8" spans="1:5" ht="24.75" customHeight="1">
      <c r="A8" s="12" t="s">
        <v>16</v>
      </c>
      <c r="B8" s="16">
        <v>0</v>
      </c>
      <c r="C8" s="37">
        <f t="shared" si="0"/>
        <v>0</v>
      </c>
      <c r="D8" s="16">
        <v>5333051</v>
      </c>
      <c r="E8" s="64">
        <f>D8/$D$14*100</f>
        <v>9.16250284747008</v>
      </c>
    </row>
    <row r="9" spans="1:5" ht="24.75" customHeight="1">
      <c r="A9" s="12" t="s">
        <v>19</v>
      </c>
      <c r="B9" s="16">
        <v>0</v>
      </c>
      <c r="C9" s="37">
        <f t="shared" si="0"/>
        <v>0</v>
      </c>
      <c r="D9" s="16">
        <v>0</v>
      </c>
      <c r="E9" s="64">
        <f>D9/$D$14*100</f>
        <v>0</v>
      </c>
    </row>
    <row r="10" spans="1:5" ht="24.75" customHeight="1">
      <c r="A10" s="9" t="s">
        <v>20</v>
      </c>
      <c r="B10" s="15">
        <f>B11</f>
        <v>243402</v>
      </c>
      <c r="C10" s="36">
        <f t="shared" si="0"/>
        <v>0.5379798377688051</v>
      </c>
      <c r="D10" s="15">
        <f>D11</f>
        <v>122601</v>
      </c>
      <c r="E10" s="63">
        <f>E11</f>
        <v>0.21063590271360225</v>
      </c>
    </row>
    <row r="11" spans="1:5" ht="24.75" customHeight="1">
      <c r="A11" s="12" t="s">
        <v>32</v>
      </c>
      <c r="B11" s="16">
        <v>243402</v>
      </c>
      <c r="C11" s="37">
        <f t="shared" si="0"/>
        <v>0.5379798377688051</v>
      </c>
      <c r="D11" s="16">
        <v>122601</v>
      </c>
      <c r="E11" s="64">
        <f>D11/$D$14*100</f>
        <v>0.21063590271360225</v>
      </c>
    </row>
    <row r="12" spans="1:5" ht="24.75" customHeight="1">
      <c r="A12" s="9" t="s">
        <v>3</v>
      </c>
      <c r="B12" s="15">
        <f>SUM(B13)</f>
        <v>0</v>
      </c>
      <c r="C12" s="36">
        <f t="shared" si="0"/>
        <v>0</v>
      </c>
      <c r="D12" s="15">
        <f>SUM(D13)</f>
        <v>0</v>
      </c>
      <c r="E12" s="63">
        <f>E13</f>
        <v>0</v>
      </c>
    </row>
    <row r="13" spans="1:5" ht="24.75" customHeight="1">
      <c r="A13" s="12" t="s">
        <v>33</v>
      </c>
      <c r="B13" s="16"/>
      <c r="C13" s="37">
        <f t="shared" si="0"/>
        <v>0</v>
      </c>
      <c r="D13" s="16"/>
      <c r="E13" s="64">
        <f>D13/$D$14*100</f>
        <v>0</v>
      </c>
    </row>
    <row r="14" spans="1:5" ht="24.75" customHeight="1">
      <c r="A14" s="10" t="s">
        <v>82</v>
      </c>
      <c r="B14" s="15">
        <f>B5+B10+B12</f>
        <v>45243703</v>
      </c>
      <c r="C14" s="36">
        <f t="shared" si="0"/>
        <v>100</v>
      </c>
      <c r="D14" s="15">
        <f>D5+D10+D12</f>
        <v>58205177</v>
      </c>
      <c r="E14" s="63">
        <f>E15+E21</f>
        <v>100</v>
      </c>
    </row>
    <row r="15" spans="1:5" ht="24.75" customHeight="1">
      <c r="A15" s="10" t="s">
        <v>4</v>
      </c>
      <c r="B15" s="15">
        <f>B16+B19</f>
        <v>17972346</v>
      </c>
      <c r="C15" s="36">
        <f t="shared" si="0"/>
        <v>39.72341963256191</v>
      </c>
      <c r="D15" s="15">
        <f>D16+D19</f>
        <v>9892152</v>
      </c>
      <c r="E15" s="63">
        <f>E16+E19</f>
        <v>16.995312977057004</v>
      </c>
    </row>
    <row r="16" spans="1:5" ht="24.75" customHeight="1">
      <c r="A16" s="9" t="s">
        <v>5</v>
      </c>
      <c r="B16" s="15">
        <f>SUM(B17:B18)</f>
        <v>15821383</v>
      </c>
      <c r="C16" s="36">
        <f t="shared" si="0"/>
        <v>34.96924864881197</v>
      </c>
      <c r="D16" s="15">
        <f>SUM(D17:D18)</f>
        <v>8782026</v>
      </c>
      <c r="E16" s="63">
        <f>SUM(E17:E18)</f>
        <v>15.088049642044727</v>
      </c>
    </row>
    <row r="17" spans="1:5" ht="24.75" customHeight="1">
      <c r="A17" s="12" t="s">
        <v>21</v>
      </c>
      <c r="B17" s="16">
        <v>15353683</v>
      </c>
      <c r="C17" s="37">
        <f t="shared" si="0"/>
        <v>33.93551363379784</v>
      </c>
      <c r="D17" s="16">
        <v>6485839</v>
      </c>
      <c r="E17" s="64">
        <f>D17/$D$4*100</f>
        <v>11.143062068173077</v>
      </c>
    </row>
    <row r="18" spans="1:5" ht="24.75" customHeight="1">
      <c r="A18" s="12" t="s">
        <v>22</v>
      </c>
      <c r="B18" s="16">
        <v>467700</v>
      </c>
      <c r="C18" s="37">
        <f t="shared" si="0"/>
        <v>1.0337350150141336</v>
      </c>
      <c r="D18" s="16">
        <v>2296187</v>
      </c>
      <c r="E18" s="64">
        <f>D18/$D$4*100</f>
        <v>3.944987573871651</v>
      </c>
    </row>
    <row r="19" spans="1:5" ht="24.75" customHeight="1">
      <c r="A19" s="9" t="s">
        <v>6</v>
      </c>
      <c r="B19" s="15">
        <f>SUM(B20:B20)</f>
        <v>2150963</v>
      </c>
      <c r="C19" s="36">
        <f t="shared" si="0"/>
        <v>4.754170983749938</v>
      </c>
      <c r="D19" s="15">
        <f>SUM(D20:D20)</f>
        <v>1110126</v>
      </c>
      <c r="E19" s="63">
        <f>E20</f>
        <v>1.907263335012279</v>
      </c>
    </row>
    <row r="20" spans="1:5" ht="24.75" customHeight="1">
      <c r="A20" s="12" t="s">
        <v>18</v>
      </c>
      <c r="B20" s="16">
        <v>2150963</v>
      </c>
      <c r="C20" s="37">
        <f t="shared" si="0"/>
        <v>4.754170983749938</v>
      </c>
      <c r="D20" s="16">
        <v>1110126</v>
      </c>
      <c r="E20" s="64">
        <f>D20/$D$4*100</f>
        <v>1.907263335012279</v>
      </c>
    </row>
    <row r="21" spans="1:5" ht="24.75" customHeight="1">
      <c r="A21" s="10" t="s">
        <v>34</v>
      </c>
      <c r="B21" s="15">
        <f>SUM(B22)</f>
        <v>27271357</v>
      </c>
      <c r="C21" s="36">
        <f t="shared" si="0"/>
        <v>60.27658036743809</v>
      </c>
      <c r="D21" s="15">
        <f>SUM(D22)</f>
        <v>48313025</v>
      </c>
      <c r="E21" s="63">
        <f>E22</f>
        <v>83.00468702294299</v>
      </c>
    </row>
    <row r="22" spans="1:5" ht="24.75" customHeight="1">
      <c r="A22" s="12" t="s">
        <v>90</v>
      </c>
      <c r="B22" s="16">
        <v>27271357</v>
      </c>
      <c r="C22" s="37">
        <f t="shared" si="0"/>
        <v>60.27658036743809</v>
      </c>
      <c r="D22" s="16">
        <v>48313025</v>
      </c>
      <c r="E22" s="64">
        <f>D22/$D$14*100</f>
        <v>83.00468702294299</v>
      </c>
    </row>
    <row r="23" spans="1:5" ht="24.75" customHeight="1">
      <c r="A23" s="10" t="s">
        <v>82</v>
      </c>
      <c r="B23" s="15">
        <f>B15+B21</f>
        <v>45243703</v>
      </c>
      <c r="C23" s="36">
        <f t="shared" si="0"/>
        <v>100</v>
      </c>
      <c r="D23" s="15">
        <f>D15+D21</f>
        <v>58205177</v>
      </c>
      <c r="E23" s="63">
        <f>E15+E22</f>
        <v>100</v>
      </c>
    </row>
    <row r="24" spans="1:5" ht="24.75" customHeight="1" thickBot="1">
      <c r="A24" s="11"/>
      <c r="B24" s="31"/>
      <c r="C24" s="38"/>
      <c r="D24" s="31"/>
      <c r="E24" s="65"/>
    </row>
    <row r="25" spans="1:5" ht="24.75" customHeight="1">
      <c r="A25" s="81" t="s">
        <v>169</v>
      </c>
      <c r="B25" s="81"/>
      <c r="C25" s="81"/>
      <c r="D25" s="81"/>
      <c r="E25" s="81"/>
    </row>
    <row r="26" spans="1:5" ht="24.75" customHeight="1">
      <c r="A26" s="77" t="s">
        <v>168</v>
      </c>
      <c r="B26" s="77"/>
      <c r="C26" s="77"/>
      <c r="D26" s="77"/>
      <c r="E26" s="77"/>
    </row>
    <row r="27" spans="1:5" ht="24.75" customHeight="1">
      <c r="A27" s="77"/>
      <c r="B27" s="77"/>
      <c r="C27" s="77"/>
      <c r="D27" s="77"/>
      <c r="E27" s="77"/>
    </row>
    <row r="28" spans="1:5" ht="24.75" customHeight="1">
      <c r="A28" s="77"/>
      <c r="B28" s="77"/>
      <c r="C28" s="77"/>
      <c r="D28" s="77"/>
      <c r="E28" s="77"/>
    </row>
    <row r="29" spans="1:5" ht="24.75" customHeight="1">
      <c r="A29" s="77"/>
      <c r="B29" s="77"/>
      <c r="C29" s="77"/>
      <c r="D29" s="77"/>
      <c r="E29" s="77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mergeCells count="7">
    <mergeCell ref="A29:E29"/>
    <mergeCell ref="A27:E27"/>
    <mergeCell ref="A28:E28"/>
    <mergeCell ref="A1:E1"/>
    <mergeCell ref="A25:E25"/>
    <mergeCell ref="A26:E26"/>
    <mergeCell ref="A2:C2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Ouk</cp:lastModifiedBy>
  <cp:lastPrinted>2011-02-08T03:24:29Z</cp:lastPrinted>
  <dcterms:created xsi:type="dcterms:W3CDTF">2004-04-08T06:54:43Z</dcterms:created>
  <dcterms:modified xsi:type="dcterms:W3CDTF">2012-11-02T05:50:09Z</dcterms:modified>
  <cp:category/>
  <cp:version/>
  <cp:contentType/>
  <cp:contentStatus/>
</cp:coreProperties>
</file>